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activeX/activeX1.xml" ContentType="application/vnd.ms-office.activeX+xml"/>
  <Override PartName="/xl/activeX/activeX1.bin" ContentType="application/vnd.ms-office.activeX"/>
  <Override PartName="/xl/drawings/drawing4.xml" ContentType="application/vnd.openxmlformats-officedocument.drawing+xml"/>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chanda.pettie\Desktop\"/>
    </mc:Choice>
  </mc:AlternateContent>
  <bookViews>
    <workbookView xWindow="0" yWindow="0" windowWidth="20490" windowHeight="8595" tabRatio="821" activeTab="3"/>
  </bookViews>
  <sheets>
    <sheet name="Intro" sheetId="15" r:id="rId1"/>
    <sheet name="CPPE_CO_2017" sheetId="2" r:id="rId2"/>
    <sheet name="Practice CPPE Rational" sheetId="18" r:id="rId3"/>
    <sheet name="Practice Review Tool" sheetId="19" r:id="rId4"/>
    <sheet name="Rational" sheetId="17" state="hidden" r:id="rId5"/>
  </sheets>
  <definedNames>
    <definedName name="_Dist_Bin" localSheetId="2" hidden="1">#REF!</definedName>
    <definedName name="_Dist_Bin" localSheetId="3" hidden="1">#REF!</definedName>
    <definedName name="_Dist_Bin" localSheetId="4" hidden="1">#REF!</definedName>
    <definedName name="_Dist_Bin" hidden="1">#REF!</definedName>
    <definedName name="_Dist_Values" localSheetId="2" hidden="1">#REF!</definedName>
    <definedName name="_Dist_Values" localSheetId="3" hidden="1">#REF!</definedName>
    <definedName name="_Dist_Values" localSheetId="4" hidden="1">#REF!</definedName>
    <definedName name="_Dist_Values" hidden="1">#REF!</definedName>
    <definedName name="_xlnm._FilterDatabase" localSheetId="1" hidden="1">CPPE_CO_2017!$A$5:$AT$7</definedName>
    <definedName name="_xlnm._FilterDatabase" localSheetId="4" hidden="1">Rational!$B$5:$CO$8</definedName>
    <definedName name="_Key1" localSheetId="2" hidden="1">#REF!</definedName>
    <definedName name="_Key1" localSheetId="3" hidden="1">#REF!</definedName>
    <definedName name="_Key1" localSheetId="4" hidden="1">#REF!</definedName>
    <definedName name="_Key1" hidden="1">#REF!</definedName>
    <definedName name="_Key2" localSheetId="2" hidden="1">#REF!</definedName>
    <definedName name="_Key2" localSheetId="3" hidden="1">#REF!</definedName>
    <definedName name="_Key2" localSheetId="4" hidden="1">#REF!</definedName>
    <definedName name="_Key2" hidden="1">#REF!</definedName>
    <definedName name="_Sort" localSheetId="2" hidden="1">#REF!</definedName>
    <definedName name="_Sort" localSheetId="3" hidden="1">#REF!</definedName>
    <definedName name="_Sort" localSheetId="4" hidden="1">#REF!</definedName>
    <definedName name="_Sort" hidden="1">#REF!</definedName>
    <definedName name="a" hidden="1">#REF!</definedName>
    <definedName name="CPS">Rational!$D$9:$D$150</definedName>
    <definedName name="Lookup">Rational!$D$9:$CN$150</definedName>
    <definedName name="_xlnm.Print_Area" localSheetId="0">Intro!$B$1:$C$49</definedName>
    <definedName name="_xlnm.Print_Area" localSheetId="2">'Practice CPPE Rational'!$B$2:$D$63</definedName>
    <definedName name="_xlnm.Print_Area" localSheetId="3">'Practice Review Tool'!$B$2:$K$67</definedName>
    <definedName name="_xlnm.Print_Titles" localSheetId="1">CPPE_CO_2017!$5:$7</definedName>
    <definedName name="_xlnm.Print_Titles" localSheetId="4">Rational!$5:$8</definedName>
    <definedName name="Z_F424B91F_F60F_4B7D_B253_938B2614248E_.wvu.PrintArea" localSheetId="0" hidden="1">Intro!$C$1:$C$44</definedName>
  </definedNames>
  <calcPr calcId="152511"/>
</workbook>
</file>

<file path=xl/calcChain.xml><?xml version="1.0" encoding="utf-8"?>
<calcChain xmlns="http://schemas.openxmlformats.org/spreadsheetml/2006/main">
  <c r="K12" i="19" l="1"/>
  <c r="K17" i="19"/>
  <c r="K22" i="19"/>
  <c r="K25" i="19"/>
  <c r="K38" i="19"/>
  <c r="K43" i="19"/>
  <c r="K48" i="19"/>
  <c r="K53" i="19"/>
  <c r="K57" i="19"/>
  <c r="C7" i="19"/>
  <c r="D9" i="17"/>
  <c r="I56" i="19" s="1"/>
  <c r="I51" i="19"/>
  <c r="I50" i="19"/>
  <c r="I41" i="19"/>
  <c r="I40" i="19"/>
  <c r="I32" i="19"/>
  <c r="I31" i="19"/>
  <c r="I23" i="19"/>
  <c r="I21" i="19"/>
  <c r="I13" i="19"/>
  <c r="I11" i="19"/>
  <c r="G56" i="19"/>
  <c r="G55" i="19"/>
  <c r="G46" i="19"/>
  <c r="G45" i="19"/>
  <c r="G36" i="19"/>
  <c r="G35" i="19"/>
  <c r="G28" i="19"/>
  <c r="G27" i="19"/>
  <c r="G18" i="19"/>
  <c r="G16" i="19"/>
  <c r="G8" i="19"/>
  <c r="G7" i="19"/>
  <c r="E51" i="19"/>
  <c r="E50" i="19"/>
  <c r="E41" i="19"/>
  <c r="E40" i="19"/>
  <c r="E32" i="19"/>
  <c r="E31" i="19"/>
  <c r="E23" i="19"/>
  <c r="E21" i="19"/>
  <c r="E13" i="19"/>
  <c r="E11" i="19"/>
  <c r="C56" i="19"/>
  <c r="C55" i="19"/>
  <c r="C46" i="19"/>
  <c r="C45" i="19"/>
  <c r="C29" i="19"/>
  <c r="C35" i="19"/>
  <c r="C28" i="19"/>
  <c r="C27" i="19"/>
  <c r="C19" i="19"/>
  <c r="C18" i="19"/>
  <c r="C13" i="19"/>
  <c r="C11" i="19"/>
  <c r="CK9" i="17"/>
  <c r="CK10" i="17"/>
  <c r="CK11" i="17"/>
  <c r="CK12" i="17"/>
  <c r="CK13" i="17"/>
  <c r="CK14" i="17"/>
  <c r="CK15" i="17"/>
  <c r="CK16" i="17"/>
  <c r="CK17" i="17"/>
  <c r="CK18" i="17"/>
  <c r="CK19" i="17"/>
  <c r="CK20" i="17"/>
  <c r="CK21" i="17"/>
  <c r="CK22" i="17"/>
  <c r="CK23" i="17"/>
  <c r="CK24" i="17"/>
  <c r="CK25" i="17"/>
  <c r="CK26" i="17"/>
  <c r="CK27" i="17"/>
  <c r="CK28" i="17"/>
  <c r="CK29" i="17"/>
  <c r="CK30" i="17"/>
  <c r="CK31" i="17"/>
  <c r="CK32" i="17"/>
  <c r="CK33" i="17"/>
  <c r="CK34" i="17"/>
  <c r="CK35" i="17"/>
  <c r="CK36" i="17"/>
  <c r="CK37" i="17"/>
  <c r="CK38" i="17"/>
  <c r="CK39" i="17"/>
  <c r="CK40" i="17"/>
  <c r="CK41" i="17"/>
  <c r="CK42" i="17"/>
  <c r="CK43" i="17"/>
  <c r="CK44" i="17"/>
  <c r="CK45" i="17"/>
  <c r="CK46" i="17"/>
  <c r="CK47" i="17"/>
  <c r="CK48" i="17"/>
  <c r="CK49" i="17"/>
  <c r="CK50" i="17"/>
  <c r="CK51" i="17"/>
  <c r="CK52" i="17"/>
  <c r="CK53" i="17"/>
  <c r="CK54" i="17"/>
  <c r="CK55" i="17"/>
  <c r="CK56" i="17"/>
  <c r="CK57" i="17"/>
  <c r="CK58" i="17"/>
  <c r="CK59" i="17"/>
  <c r="CK60" i="17"/>
  <c r="CK61" i="17"/>
  <c r="CK62" i="17"/>
  <c r="CK63" i="17"/>
  <c r="CK64" i="17"/>
  <c r="CK65" i="17"/>
  <c r="CK66" i="17"/>
  <c r="CK67" i="17"/>
  <c r="CK68" i="17"/>
  <c r="CK69" i="17"/>
  <c r="CK70" i="17"/>
  <c r="CK71" i="17"/>
  <c r="CK72" i="17"/>
  <c r="CK73" i="17"/>
  <c r="CK74" i="17"/>
  <c r="CK75" i="17"/>
  <c r="CK76" i="17"/>
  <c r="CK77" i="17"/>
  <c r="CK78" i="17"/>
  <c r="CK79" i="17"/>
  <c r="CK80" i="17"/>
  <c r="CK81" i="17"/>
  <c r="CK82" i="17"/>
  <c r="CK83" i="17"/>
  <c r="CK84" i="17"/>
  <c r="CK85" i="17"/>
  <c r="CK86" i="17"/>
  <c r="CK87" i="17"/>
  <c r="CK88" i="17"/>
  <c r="CK89" i="17"/>
  <c r="CK90" i="17"/>
  <c r="CK91" i="17"/>
  <c r="CK92" i="17"/>
  <c r="CK93" i="17"/>
  <c r="CK94" i="17"/>
  <c r="CK95" i="17"/>
  <c r="CK96" i="17"/>
  <c r="CK97" i="17"/>
  <c r="CK98" i="17"/>
  <c r="CK99" i="17"/>
  <c r="CK100" i="17"/>
  <c r="CK101" i="17"/>
  <c r="CK102" i="17"/>
  <c r="CK103" i="17"/>
  <c r="CK104" i="17"/>
  <c r="CK105" i="17"/>
  <c r="CK106" i="17"/>
  <c r="CK107" i="17"/>
  <c r="CK108" i="17"/>
  <c r="CK109" i="17"/>
  <c r="CK110" i="17"/>
  <c r="CK111" i="17"/>
  <c r="CK112" i="17"/>
  <c r="CK113" i="17"/>
  <c r="CK114" i="17"/>
  <c r="CK115" i="17"/>
  <c r="CK116" i="17"/>
  <c r="CK117" i="17"/>
  <c r="CK118" i="17"/>
  <c r="CK119" i="17"/>
  <c r="CK120" i="17"/>
  <c r="CK121" i="17"/>
  <c r="CK122" i="17"/>
  <c r="CK123" i="17"/>
  <c r="CK124" i="17"/>
  <c r="CK125" i="17"/>
  <c r="CK126" i="17"/>
  <c r="CK127" i="17"/>
  <c r="CK128" i="17"/>
  <c r="CK129" i="17"/>
  <c r="CK130" i="17"/>
  <c r="CK131" i="17"/>
  <c r="CK132" i="17"/>
  <c r="CK133" i="17"/>
  <c r="CK134" i="17"/>
  <c r="CK135" i="17"/>
  <c r="CK136" i="17"/>
  <c r="CK137" i="17"/>
  <c r="CK138" i="17"/>
  <c r="CK139" i="17"/>
  <c r="CK140" i="17"/>
  <c r="CK141" i="17"/>
  <c r="CK142" i="17"/>
  <c r="CK143" i="17"/>
  <c r="CK144" i="17"/>
  <c r="CK145" i="17"/>
  <c r="CK146" i="17"/>
  <c r="CK147" i="17"/>
  <c r="CK148" i="17"/>
  <c r="CK149" i="17"/>
  <c r="CK150" i="17"/>
  <c r="CG9" i="17"/>
  <c r="CG10" i="17"/>
  <c r="CG11" i="17"/>
  <c r="CG12" i="17"/>
  <c r="CG13" i="17"/>
  <c r="CG14" i="17"/>
  <c r="CG15" i="17"/>
  <c r="CG16" i="17"/>
  <c r="CG17" i="17"/>
  <c r="CG18" i="17"/>
  <c r="CG19" i="17"/>
  <c r="CG20" i="17"/>
  <c r="CG21" i="17"/>
  <c r="CG22" i="17"/>
  <c r="CG23" i="17"/>
  <c r="CG24" i="17"/>
  <c r="CG25" i="17"/>
  <c r="CG26" i="17"/>
  <c r="CG27" i="17"/>
  <c r="CG28" i="17"/>
  <c r="CG29" i="17"/>
  <c r="CG30" i="17"/>
  <c r="CG31" i="17"/>
  <c r="CG32" i="17"/>
  <c r="CG33" i="17"/>
  <c r="CG34" i="17"/>
  <c r="CG35" i="17"/>
  <c r="CG36" i="17"/>
  <c r="CG37" i="17"/>
  <c r="CG38" i="17"/>
  <c r="CG39" i="17"/>
  <c r="CG40" i="17"/>
  <c r="CG41" i="17"/>
  <c r="CG42" i="17"/>
  <c r="CG43" i="17"/>
  <c r="CG44" i="17"/>
  <c r="CG45" i="17"/>
  <c r="CG46" i="17"/>
  <c r="CG47" i="17"/>
  <c r="CG48" i="17"/>
  <c r="CG49" i="17"/>
  <c r="CG50" i="17"/>
  <c r="CG51" i="17"/>
  <c r="CG52" i="17"/>
  <c r="CG53" i="17"/>
  <c r="CG54" i="17"/>
  <c r="CG55" i="17"/>
  <c r="CG56" i="17"/>
  <c r="CG57" i="17"/>
  <c r="CG58" i="17"/>
  <c r="CG59" i="17"/>
  <c r="CG60" i="17"/>
  <c r="CG61" i="17"/>
  <c r="CG62" i="17"/>
  <c r="CG63" i="17"/>
  <c r="CG64" i="17"/>
  <c r="CG65" i="17"/>
  <c r="CG66" i="17"/>
  <c r="CG67" i="17"/>
  <c r="CG68" i="17"/>
  <c r="CG69" i="17"/>
  <c r="CG70" i="17"/>
  <c r="CG71" i="17"/>
  <c r="CG72" i="17"/>
  <c r="CG73" i="17"/>
  <c r="CG74" i="17"/>
  <c r="CG75" i="17"/>
  <c r="CG76" i="17"/>
  <c r="CG77" i="17"/>
  <c r="CG78" i="17"/>
  <c r="CG79" i="17"/>
  <c r="CG80" i="17"/>
  <c r="CG81" i="17"/>
  <c r="CG82" i="17"/>
  <c r="CG83" i="17"/>
  <c r="CG84" i="17"/>
  <c r="CG85" i="17"/>
  <c r="CG86" i="17"/>
  <c r="CG87" i="17"/>
  <c r="CG88" i="17"/>
  <c r="CG89" i="17"/>
  <c r="CG90" i="17"/>
  <c r="CG91" i="17"/>
  <c r="CG92" i="17"/>
  <c r="CG93" i="17"/>
  <c r="CG94" i="17"/>
  <c r="CG95" i="17"/>
  <c r="CG96" i="17"/>
  <c r="CG97" i="17"/>
  <c r="CG98" i="17"/>
  <c r="CG99" i="17"/>
  <c r="CG100" i="17"/>
  <c r="CG101" i="17"/>
  <c r="CG102" i="17"/>
  <c r="CG103" i="17"/>
  <c r="CG104" i="17"/>
  <c r="CG105" i="17"/>
  <c r="CG106" i="17"/>
  <c r="CG107" i="17"/>
  <c r="CG108" i="17"/>
  <c r="CG109" i="17"/>
  <c r="CG110" i="17"/>
  <c r="CG111" i="17"/>
  <c r="CG112" i="17"/>
  <c r="CG113" i="17"/>
  <c r="CG114" i="17"/>
  <c r="CG115" i="17"/>
  <c r="CG116" i="17"/>
  <c r="CG117" i="17"/>
  <c r="CG118" i="17"/>
  <c r="CG119" i="17"/>
  <c r="CG120" i="17"/>
  <c r="CG121" i="17"/>
  <c r="CG122" i="17"/>
  <c r="CG123" i="17"/>
  <c r="CG124" i="17"/>
  <c r="CG125" i="17"/>
  <c r="CG126" i="17"/>
  <c r="CG127" i="17"/>
  <c r="CG128" i="17"/>
  <c r="CG129" i="17"/>
  <c r="CG130" i="17"/>
  <c r="CG131" i="17"/>
  <c r="CG132" i="17"/>
  <c r="CG133" i="17"/>
  <c r="CG134" i="17"/>
  <c r="CG135" i="17"/>
  <c r="CG136" i="17"/>
  <c r="CG137" i="17"/>
  <c r="CG138" i="17"/>
  <c r="CG139" i="17"/>
  <c r="CG140" i="17"/>
  <c r="CG141" i="17"/>
  <c r="CG142" i="17"/>
  <c r="CG143" i="17"/>
  <c r="CG144" i="17"/>
  <c r="CG145" i="17"/>
  <c r="CG146" i="17"/>
  <c r="CG147" i="17"/>
  <c r="CG148" i="17"/>
  <c r="CG149" i="17"/>
  <c r="CG150" i="17"/>
  <c r="CE9" i="17"/>
  <c r="CE10" i="17"/>
  <c r="CE11" i="17"/>
  <c r="CE12" i="17"/>
  <c r="CE13" i="17"/>
  <c r="CE14" i="17"/>
  <c r="CE15" i="17"/>
  <c r="CE16" i="17"/>
  <c r="CE17" i="17"/>
  <c r="CE18" i="17"/>
  <c r="CE19" i="17"/>
  <c r="CE20" i="17"/>
  <c r="CE21" i="17"/>
  <c r="CE22" i="17"/>
  <c r="CE23" i="17"/>
  <c r="CE24" i="17"/>
  <c r="CE25" i="17"/>
  <c r="CE26" i="17"/>
  <c r="CE27" i="17"/>
  <c r="CE28" i="17"/>
  <c r="CE29" i="17"/>
  <c r="CE30" i="17"/>
  <c r="CE31" i="17"/>
  <c r="CE32" i="17"/>
  <c r="CE33" i="17"/>
  <c r="CE34" i="17"/>
  <c r="CE35" i="17"/>
  <c r="CE36" i="17"/>
  <c r="CE37" i="17"/>
  <c r="CE38" i="17"/>
  <c r="CE39" i="17"/>
  <c r="CE40" i="17"/>
  <c r="CE41" i="17"/>
  <c r="CE42" i="17"/>
  <c r="CE43" i="17"/>
  <c r="CE44" i="17"/>
  <c r="CE45" i="17"/>
  <c r="CE46" i="17"/>
  <c r="CE47" i="17"/>
  <c r="CE48" i="17"/>
  <c r="CE49" i="17"/>
  <c r="CE50" i="17"/>
  <c r="CE51" i="17"/>
  <c r="CE52" i="17"/>
  <c r="CE53" i="17"/>
  <c r="CE54" i="17"/>
  <c r="CE55" i="17"/>
  <c r="CE56" i="17"/>
  <c r="CE57" i="17"/>
  <c r="CE58" i="17"/>
  <c r="CE59" i="17"/>
  <c r="CE60" i="17"/>
  <c r="CE61" i="17"/>
  <c r="CE62" i="17"/>
  <c r="CE63" i="17"/>
  <c r="CE64" i="17"/>
  <c r="CE65" i="17"/>
  <c r="CE66" i="17"/>
  <c r="CE67" i="17"/>
  <c r="CE68" i="17"/>
  <c r="CE69" i="17"/>
  <c r="CE70" i="17"/>
  <c r="CE71" i="17"/>
  <c r="CE72" i="17"/>
  <c r="CE73" i="17"/>
  <c r="CE74" i="17"/>
  <c r="CE75" i="17"/>
  <c r="CE76" i="17"/>
  <c r="CE77" i="17"/>
  <c r="CE78" i="17"/>
  <c r="CE79" i="17"/>
  <c r="CE80" i="17"/>
  <c r="CE81" i="17"/>
  <c r="CE82" i="17"/>
  <c r="CE83" i="17"/>
  <c r="CE84" i="17"/>
  <c r="CE85" i="17"/>
  <c r="CE86" i="17"/>
  <c r="CE87" i="17"/>
  <c r="CE88" i="17"/>
  <c r="CE89" i="17"/>
  <c r="CE90" i="17"/>
  <c r="CE91" i="17"/>
  <c r="CE92" i="17"/>
  <c r="CE93" i="17"/>
  <c r="CE94" i="17"/>
  <c r="CE95" i="17"/>
  <c r="CE96" i="17"/>
  <c r="CE97" i="17"/>
  <c r="CE98" i="17"/>
  <c r="CE99" i="17"/>
  <c r="CE100" i="17"/>
  <c r="CE101" i="17"/>
  <c r="CE102" i="17"/>
  <c r="CE103" i="17"/>
  <c r="CE104" i="17"/>
  <c r="CE105" i="17"/>
  <c r="CE106" i="17"/>
  <c r="CE107" i="17"/>
  <c r="CE108" i="17"/>
  <c r="CE109" i="17"/>
  <c r="CE110" i="17"/>
  <c r="CE111" i="17"/>
  <c r="CE112" i="17"/>
  <c r="CE113" i="17"/>
  <c r="CE114" i="17"/>
  <c r="CE115" i="17"/>
  <c r="CE116" i="17"/>
  <c r="CE117" i="17"/>
  <c r="CE118" i="17"/>
  <c r="CE119" i="17"/>
  <c r="CE120" i="17"/>
  <c r="CE121" i="17"/>
  <c r="CE122" i="17"/>
  <c r="CE123" i="17"/>
  <c r="CE124" i="17"/>
  <c r="CE125" i="17"/>
  <c r="CE126" i="17"/>
  <c r="CE127" i="17"/>
  <c r="CE128" i="17"/>
  <c r="CE129" i="17"/>
  <c r="CE130" i="17"/>
  <c r="CE131" i="17"/>
  <c r="CE132" i="17"/>
  <c r="CE133" i="17"/>
  <c r="CE134" i="17"/>
  <c r="CE135" i="17"/>
  <c r="CE136" i="17"/>
  <c r="CE137" i="17"/>
  <c r="CE138" i="17"/>
  <c r="CE139" i="17"/>
  <c r="CE140" i="17"/>
  <c r="CE141" i="17"/>
  <c r="CE142" i="17"/>
  <c r="CE143" i="17"/>
  <c r="CE144" i="17"/>
  <c r="CE145" i="17"/>
  <c r="CE146" i="17"/>
  <c r="CE147" i="17"/>
  <c r="CE148" i="17"/>
  <c r="CE149" i="17"/>
  <c r="CE150" i="17"/>
  <c r="CC9" i="17"/>
  <c r="CC10" i="17"/>
  <c r="CC11" i="17"/>
  <c r="CC12" i="17"/>
  <c r="CC13" i="17"/>
  <c r="CC14" i="17"/>
  <c r="CC15" i="17"/>
  <c r="CC16" i="17"/>
  <c r="CC17" i="17"/>
  <c r="CC18" i="17"/>
  <c r="CC19" i="17"/>
  <c r="CC20" i="17"/>
  <c r="CC21" i="17"/>
  <c r="CC22" i="17"/>
  <c r="CC23" i="17"/>
  <c r="CC24" i="17"/>
  <c r="CC25" i="17"/>
  <c r="CC26" i="17"/>
  <c r="CC27" i="17"/>
  <c r="CC28" i="17"/>
  <c r="CC29" i="17"/>
  <c r="CC30" i="17"/>
  <c r="CC31" i="17"/>
  <c r="CC32" i="17"/>
  <c r="CC33" i="17"/>
  <c r="CC34" i="17"/>
  <c r="CC35" i="17"/>
  <c r="CC36" i="17"/>
  <c r="CC37" i="17"/>
  <c r="CC38" i="17"/>
  <c r="CC39" i="17"/>
  <c r="CC40" i="17"/>
  <c r="CC41" i="17"/>
  <c r="CC42" i="17"/>
  <c r="CC43" i="17"/>
  <c r="CC44" i="17"/>
  <c r="CC45" i="17"/>
  <c r="CC46" i="17"/>
  <c r="CC47" i="17"/>
  <c r="CC48" i="17"/>
  <c r="CC49" i="17"/>
  <c r="CC50" i="17"/>
  <c r="CC51" i="17"/>
  <c r="CC52" i="17"/>
  <c r="CC53" i="17"/>
  <c r="CC54" i="17"/>
  <c r="CC55" i="17"/>
  <c r="CC56" i="17"/>
  <c r="CC57" i="17"/>
  <c r="CC58" i="17"/>
  <c r="CC59" i="17"/>
  <c r="CC60" i="17"/>
  <c r="CC61" i="17"/>
  <c r="CC62" i="17"/>
  <c r="CC63" i="17"/>
  <c r="CC64" i="17"/>
  <c r="CC65" i="17"/>
  <c r="CC66" i="17"/>
  <c r="CC67" i="17"/>
  <c r="CC68" i="17"/>
  <c r="CC69" i="17"/>
  <c r="CC70" i="17"/>
  <c r="CC71" i="17"/>
  <c r="CC72" i="17"/>
  <c r="CC73" i="17"/>
  <c r="CC74" i="17"/>
  <c r="CC75" i="17"/>
  <c r="CC76" i="17"/>
  <c r="CC77" i="17"/>
  <c r="CC78" i="17"/>
  <c r="CC79" i="17"/>
  <c r="CC80" i="17"/>
  <c r="CC81" i="17"/>
  <c r="CC82" i="17"/>
  <c r="CC83" i="17"/>
  <c r="CC84" i="17"/>
  <c r="CC85" i="17"/>
  <c r="CC86" i="17"/>
  <c r="CC87" i="17"/>
  <c r="CC88" i="17"/>
  <c r="CC89" i="17"/>
  <c r="CC90" i="17"/>
  <c r="CC91" i="17"/>
  <c r="CC92" i="17"/>
  <c r="CC93" i="17"/>
  <c r="CC94" i="17"/>
  <c r="CC95" i="17"/>
  <c r="CC96" i="17"/>
  <c r="CC97" i="17"/>
  <c r="CC98" i="17"/>
  <c r="CC99" i="17"/>
  <c r="CC100" i="17"/>
  <c r="CC101" i="17"/>
  <c r="CC102" i="17"/>
  <c r="CC103" i="17"/>
  <c r="CC104" i="17"/>
  <c r="CC105" i="17"/>
  <c r="CC106" i="17"/>
  <c r="CC107" i="17"/>
  <c r="CC108" i="17"/>
  <c r="CC109" i="17"/>
  <c r="CC110" i="17"/>
  <c r="CC111" i="17"/>
  <c r="CC112" i="17"/>
  <c r="CC113" i="17"/>
  <c r="CC114" i="17"/>
  <c r="CC115" i="17"/>
  <c r="CC116" i="17"/>
  <c r="CC117" i="17"/>
  <c r="CC118" i="17"/>
  <c r="CC119" i="17"/>
  <c r="CC120" i="17"/>
  <c r="CC121" i="17"/>
  <c r="CC122" i="17"/>
  <c r="CC123" i="17"/>
  <c r="CC124" i="17"/>
  <c r="CC125" i="17"/>
  <c r="CC126" i="17"/>
  <c r="CC127" i="17"/>
  <c r="CC128" i="17"/>
  <c r="CC129" i="17"/>
  <c r="CC130" i="17"/>
  <c r="CC131" i="17"/>
  <c r="CC132" i="17"/>
  <c r="CC133" i="17"/>
  <c r="CC134" i="17"/>
  <c r="CC135" i="17"/>
  <c r="CC136" i="17"/>
  <c r="CC137" i="17"/>
  <c r="CC138" i="17"/>
  <c r="CC139" i="17"/>
  <c r="CC140" i="17"/>
  <c r="CC141" i="17"/>
  <c r="CC142" i="17"/>
  <c r="CC143" i="17"/>
  <c r="CC144" i="17"/>
  <c r="CC145" i="17"/>
  <c r="CC146" i="17"/>
  <c r="CC147" i="17"/>
  <c r="CC148" i="17"/>
  <c r="CC149" i="17"/>
  <c r="CC150" i="17"/>
  <c r="CA9" i="17"/>
  <c r="CA10" i="17"/>
  <c r="CA11" i="17"/>
  <c r="CA12" i="17"/>
  <c r="CA13" i="17"/>
  <c r="CA14" i="17"/>
  <c r="CA15" i="17"/>
  <c r="CA16" i="17"/>
  <c r="CA17" i="17"/>
  <c r="CA18" i="17"/>
  <c r="CA19" i="17"/>
  <c r="CA20" i="17"/>
  <c r="CA21" i="17"/>
  <c r="CA22" i="17"/>
  <c r="CA23" i="17"/>
  <c r="CA24" i="17"/>
  <c r="CA25" i="17"/>
  <c r="CA26" i="17"/>
  <c r="CA27" i="17"/>
  <c r="CA28" i="17"/>
  <c r="CA29" i="17"/>
  <c r="CA30" i="17"/>
  <c r="CA31" i="17"/>
  <c r="CA32" i="17"/>
  <c r="CA33" i="17"/>
  <c r="CA34" i="17"/>
  <c r="CA35" i="17"/>
  <c r="CA36" i="17"/>
  <c r="CA37" i="17"/>
  <c r="CA38" i="17"/>
  <c r="CA39" i="17"/>
  <c r="CA40" i="17"/>
  <c r="CA41" i="17"/>
  <c r="CA42" i="17"/>
  <c r="CA43" i="17"/>
  <c r="CA44" i="17"/>
  <c r="CA45" i="17"/>
  <c r="CA46" i="17"/>
  <c r="CA47" i="17"/>
  <c r="CA48" i="17"/>
  <c r="CA49" i="17"/>
  <c r="CA50" i="17"/>
  <c r="CA51" i="17"/>
  <c r="CA52" i="17"/>
  <c r="CA53" i="17"/>
  <c r="CA54" i="17"/>
  <c r="CA55" i="17"/>
  <c r="CA56" i="17"/>
  <c r="CA57" i="17"/>
  <c r="CA58" i="17"/>
  <c r="CA59" i="17"/>
  <c r="CA60" i="17"/>
  <c r="CA61" i="17"/>
  <c r="CA62" i="17"/>
  <c r="CA63" i="17"/>
  <c r="CA64" i="17"/>
  <c r="CA65" i="17"/>
  <c r="CA66" i="17"/>
  <c r="CA67" i="17"/>
  <c r="CA68" i="17"/>
  <c r="CA69" i="17"/>
  <c r="CA70" i="17"/>
  <c r="CA71" i="17"/>
  <c r="CA72" i="17"/>
  <c r="CA73" i="17"/>
  <c r="CA74" i="17"/>
  <c r="CA75" i="17"/>
  <c r="CA76" i="17"/>
  <c r="CA77" i="17"/>
  <c r="CA78" i="17"/>
  <c r="CA79" i="17"/>
  <c r="CA80" i="17"/>
  <c r="CA81" i="17"/>
  <c r="CA82" i="17"/>
  <c r="CA83" i="17"/>
  <c r="CA84" i="17"/>
  <c r="CA85" i="17"/>
  <c r="CA86" i="17"/>
  <c r="CA87" i="17"/>
  <c r="CA88" i="17"/>
  <c r="CA89" i="17"/>
  <c r="CA90" i="17"/>
  <c r="CA91" i="17"/>
  <c r="CA92" i="17"/>
  <c r="CA93" i="17"/>
  <c r="CA94" i="17"/>
  <c r="CA95" i="17"/>
  <c r="CA96" i="17"/>
  <c r="CA97" i="17"/>
  <c r="CA98" i="17"/>
  <c r="CA99" i="17"/>
  <c r="CA100" i="17"/>
  <c r="CA101" i="17"/>
  <c r="CA102" i="17"/>
  <c r="CA103" i="17"/>
  <c r="CA104" i="17"/>
  <c r="CA105" i="17"/>
  <c r="CA106" i="17"/>
  <c r="CA107" i="17"/>
  <c r="CA108" i="17"/>
  <c r="CA109" i="17"/>
  <c r="CA110" i="17"/>
  <c r="CA111" i="17"/>
  <c r="CA112" i="17"/>
  <c r="CA113" i="17"/>
  <c r="CA114" i="17"/>
  <c r="CA115" i="17"/>
  <c r="CA116" i="17"/>
  <c r="CA117" i="17"/>
  <c r="CA118" i="17"/>
  <c r="CA119" i="17"/>
  <c r="CA120" i="17"/>
  <c r="CA121" i="17"/>
  <c r="CA122" i="17"/>
  <c r="CA123" i="17"/>
  <c r="CA124" i="17"/>
  <c r="CA125" i="17"/>
  <c r="CA126" i="17"/>
  <c r="CA127" i="17"/>
  <c r="CA128" i="17"/>
  <c r="CA129" i="17"/>
  <c r="CA130" i="17"/>
  <c r="CA131" i="17"/>
  <c r="CA132" i="17"/>
  <c r="CA133" i="17"/>
  <c r="CA134" i="17"/>
  <c r="CA135" i="17"/>
  <c r="CA136" i="17"/>
  <c r="CA137" i="17"/>
  <c r="CA138" i="17"/>
  <c r="CA139" i="17"/>
  <c r="CA140" i="17"/>
  <c r="CA141" i="17"/>
  <c r="CA142" i="17"/>
  <c r="CA143" i="17"/>
  <c r="CA144" i="17"/>
  <c r="CA145" i="17"/>
  <c r="CA146" i="17"/>
  <c r="CA147" i="17"/>
  <c r="CA148" i="17"/>
  <c r="CA149" i="17"/>
  <c r="CA150" i="17"/>
  <c r="BY9" i="17"/>
  <c r="BY10" i="17"/>
  <c r="BY11" i="17"/>
  <c r="BY12" i="17"/>
  <c r="BY13" i="17"/>
  <c r="BY14" i="17"/>
  <c r="BY15" i="17"/>
  <c r="BY16" i="17"/>
  <c r="BY17" i="17"/>
  <c r="BY18" i="17"/>
  <c r="BY19" i="17"/>
  <c r="BY20" i="17"/>
  <c r="BY21" i="17"/>
  <c r="BY22" i="17"/>
  <c r="BY23" i="17"/>
  <c r="BY24" i="17"/>
  <c r="BY25" i="17"/>
  <c r="BY26" i="17"/>
  <c r="BY27" i="17"/>
  <c r="BY28" i="17"/>
  <c r="BY29" i="17"/>
  <c r="BY30" i="17"/>
  <c r="BY31" i="17"/>
  <c r="BY32" i="17"/>
  <c r="BY33" i="17"/>
  <c r="BY34" i="17"/>
  <c r="BY35" i="17"/>
  <c r="BY36" i="17"/>
  <c r="BY37" i="17"/>
  <c r="BY38" i="17"/>
  <c r="BY39" i="17"/>
  <c r="BY40" i="17"/>
  <c r="BY41" i="17"/>
  <c r="BY42" i="17"/>
  <c r="BY43" i="17"/>
  <c r="BY44" i="17"/>
  <c r="BY45" i="17"/>
  <c r="BY46" i="17"/>
  <c r="BY47" i="17"/>
  <c r="BY48" i="17"/>
  <c r="BY49" i="17"/>
  <c r="BY50" i="17"/>
  <c r="BY51" i="17"/>
  <c r="BY52" i="17"/>
  <c r="BY53" i="17"/>
  <c r="BY54" i="17"/>
  <c r="BY55" i="17"/>
  <c r="BY56" i="17"/>
  <c r="BY57" i="17"/>
  <c r="BY58" i="17"/>
  <c r="BY59" i="17"/>
  <c r="BY60" i="17"/>
  <c r="BY61" i="17"/>
  <c r="BY62" i="17"/>
  <c r="BY63" i="17"/>
  <c r="BY64" i="17"/>
  <c r="BY65" i="17"/>
  <c r="BY66" i="17"/>
  <c r="BY67" i="17"/>
  <c r="BY68" i="17"/>
  <c r="BY69" i="17"/>
  <c r="BY70" i="17"/>
  <c r="BY71" i="17"/>
  <c r="BY72" i="17"/>
  <c r="BY73" i="17"/>
  <c r="BY74" i="17"/>
  <c r="BY75" i="17"/>
  <c r="BY76" i="17"/>
  <c r="BY77" i="17"/>
  <c r="BY78" i="17"/>
  <c r="BY79" i="17"/>
  <c r="BY80" i="17"/>
  <c r="BY81" i="17"/>
  <c r="BY82" i="17"/>
  <c r="BY83" i="17"/>
  <c r="BY84" i="17"/>
  <c r="BY85" i="17"/>
  <c r="BY86" i="17"/>
  <c r="BY87" i="17"/>
  <c r="BY88" i="17"/>
  <c r="BY89" i="17"/>
  <c r="BY90" i="17"/>
  <c r="BY91" i="17"/>
  <c r="BY92" i="17"/>
  <c r="BY93" i="17"/>
  <c r="BY94" i="17"/>
  <c r="BY95" i="17"/>
  <c r="BY96" i="17"/>
  <c r="BY97" i="17"/>
  <c r="BY98" i="17"/>
  <c r="BY99" i="17"/>
  <c r="BY100" i="17"/>
  <c r="BY101" i="17"/>
  <c r="BY102" i="17"/>
  <c r="BY103" i="17"/>
  <c r="BY104" i="17"/>
  <c r="BY105" i="17"/>
  <c r="BY106" i="17"/>
  <c r="BY107" i="17"/>
  <c r="BY108" i="17"/>
  <c r="BY109" i="17"/>
  <c r="BY110" i="17"/>
  <c r="BY111" i="17"/>
  <c r="BY112" i="17"/>
  <c r="BY113" i="17"/>
  <c r="BY114" i="17"/>
  <c r="BY115" i="17"/>
  <c r="BY116" i="17"/>
  <c r="BY117" i="17"/>
  <c r="BY118" i="17"/>
  <c r="BY119" i="17"/>
  <c r="BY120" i="17"/>
  <c r="BY121" i="17"/>
  <c r="BY122" i="17"/>
  <c r="BY123" i="17"/>
  <c r="BY124" i="17"/>
  <c r="BY125" i="17"/>
  <c r="BY126" i="17"/>
  <c r="BY127" i="17"/>
  <c r="BY128" i="17"/>
  <c r="BY129" i="17"/>
  <c r="BY130" i="17"/>
  <c r="BY131" i="17"/>
  <c r="BY132" i="17"/>
  <c r="BY133" i="17"/>
  <c r="BY134" i="17"/>
  <c r="BY135" i="17"/>
  <c r="BY136" i="17"/>
  <c r="BY137" i="17"/>
  <c r="BY138" i="17"/>
  <c r="BY139" i="17"/>
  <c r="BY140" i="17"/>
  <c r="BY141" i="17"/>
  <c r="BY142" i="17"/>
  <c r="BY143" i="17"/>
  <c r="BY144" i="17"/>
  <c r="BY145" i="17"/>
  <c r="BY146" i="17"/>
  <c r="BY147" i="17"/>
  <c r="BY148" i="17"/>
  <c r="BY149" i="17"/>
  <c r="BY150" i="17"/>
  <c r="BW9" i="17"/>
  <c r="BW10" i="17"/>
  <c r="BW11" i="17"/>
  <c r="BW12" i="17"/>
  <c r="BW13" i="17"/>
  <c r="BW14" i="17"/>
  <c r="BW15" i="17"/>
  <c r="BW16" i="17"/>
  <c r="BW17" i="17"/>
  <c r="BW18" i="17"/>
  <c r="BW19" i="17"/>
  <c r="BW20" i="17"/>
  <c r="BW21" i="17"/>
  <c r="BW22" i="17"/>
  <c r="BW23" i="17"/>
  <c r="BW24" i="17"/>
  <c r="BW25" i="17"/>
  <c r="BW26" i="17"/>
  <c r="BW27" i="17"/>
  <c r="BW28" i="17"/>
  <c r="BW29" i="17"/>
  <c r="BW30" i="17"/>
  <c r="BW31" i="17"/>
  <c r="BW32" i="17"/>
  <c r="BW33" i="17"/>
  <c r="BW34" i="17"/>
  <c r="BW35" i="17"/>
  <c r="BW36" i="17"/>
  <c r="BW37" i="17"/>
  <c r="BW38" i="17"/>
  <c r="BW39" i="17"/>
  <c r="BW40" i="17"/>
  <c r="BW41" i="17"/>
  <c r="BW42" i="17"/>
  <c r="BW43" i="17"/>
  <c r="BW44" i="17"/>
  <c r="BW45" i="17"/>
  <c r="BW46" i="17"/>
  <c r="BW47" i="17"/>
  <c r="BW48" i="17"/>
  <c r="BW49" i="17"/>
  <c r="BW50" i="17"/>
  <c r="BW51" i="17"/>
  <c r="BW52" i="17"/>
  <c r="BW53" i="17"/>
  <c r="BW54" i="17"/>
  <c r="BW55" i="17"/>
  <c r="BW56" i="17"/>
  <c r="BW57" i="17"/>
  <c r="BW58" i="17"/>
  <c r="BW59" i="17"/>
  <c r="BW60" i="17"/>
  <c r="BW61" i="17"/>
  <c r="BW62" i="17"/>
  <c r="BW63" i="17"/>
  <c r="BW64" i="17"/>
  <c r="BW65" i="17"/>
  <c r="BW66" i="17"/>
  <c r="BW67" i="17"/>
  <c r="BW68" i="17"/>
  <c r="BW69" i="17"/>
  <c r="BW70" i="17"/>
  <c r="BW71" i="17"/>
  <c r="BW72" i="17"/>
  <c r="BW73" i="17"/>
  <c r="BW74" i="17"/>
  <c r="BW75" i="17"/>
  <c r="BW76" i="17"/>
  <c r="BW77" i="17"/>
  <c r="BW78" i="17"/>
  <c r="BW79" i="17"/>
  <c r="BW80" i="17"/>
  <c r="BW81" i="17"/>
  <c r="BW82" i="17"/>
  <c r="BW83" i="17"/>
  <c r="BW84" i="17"/>
  <c r="BW85" i="17"/>
  <c r="BW86" i="17"/>
  <c r="BW87" i="17"/>
  <c r="BW88" i="17"/>
  <c r="BW89" i="17"/>
  <c r="BW90" i="17"/>
  <c r="BW91" i="17"/>
  <c r="BW92" i="17"/>
  <c r="BW93" i="17"/>
  <c r="BW94" i="17"/>
  <c r="BW95" i="17"/>
  <c r="BW96" i="17"/>
  <c r="BW97" i="17"/>
  <c r="BW98" i="17"/>
  <c r="BW99" i="17"/>
  <c r="BW100" i="17"/>
  <c r="BW101" i="17"/>
  <c r="BW102" i="17"/>
  <c r="BW103" i="17"/>
  <c r="BW104" i="17"/>
  <c r="BW105" i="17"/>
  <c r="BW106" i="17"/>
  <c r="BW107" i="17"/>
  <c r="BW108" i="17"/>
  <c r="BW109" i="17"/>
  <c r="BW110" i="17"/>
  <c r="BW111" i="17"/>
  <c r="BW112" i="17"/>
  <c r="BW113" i="17"/>
  <c r="BW114" i="17"/>
  <c r="BW115" i="17"/>
  <c r="BW116" i="17"/>
  <c r="BW117" i="17"/>
  <c r="BW118" i="17"/>
  <c r="BW119" i="17"/>
  <c r="BW120" i="17"/>
  <c r="BW121" i="17"/>
  <c r="BW122" i="17"/>
  <c r="BW123" i="17"/>
  <c r="BW124" i="17"/>
  <c r="BW125" i="17"/>
  <c r="BW126" i="17"/>
  <c r="BW127" i="17"/>
  <c r="BW128" i="17"/>
  <c r="BW129" i="17"/>
  <c r="BW130" i="17"/>
  <c r="BW131" i="17"/>
  <c r="BW132" i="17"/>
  <c r="BW133" i="17"/>
  <c r="BW134" i="17"/>
  <c r="BW135" i="17"/>
  <c r="BW136" i="17"/>
  <c r="BW137" i="17"/>
  <c r="BW138" i="17"/>
  <c r="BW139" i="17"/>
  <c r="BW140" i="17"/>
  <c r="BW141" i="17"/>
  <c r="BW142" i="17"/>
  <c r="BW143" i="17"/>
  <c r="BW144" i="17"/>
  <c r="BW145" i="17"/>
  <c r="BW146" i="17"/>
  <c r="BW147" i="17"/>
  <c r="BW148" i="17"/>
  <c r="BW149" i="17"/>
  <c r="BW150" i="17"/>
  <c r="BU9" i="17"/>
  <c r="BU10" i="17"/>
  <c r="BU11" i="17"/>
  <c r="BU12" i="17"/>
  <c r="BU13" i="17"/>
  <c r="BU14" i="17"/>
  <c r="BU15" i="17"/>
  <c r="BU16" i="17"/>
  <c r="BU17" i="17"/>
  <c r="BU18" i="17"/>
  <c r="BU19" i="17"/>
  <c r="BU20" i="17"/>
  <c r="BU21" i="17"/>
  <c r="BU22" i="17"/>
  <c r="BU23" i="17"/>
  <c r="BU24" i="17"/>
  <c r="BU25" i="17"/>
  <c r="BU26" i="17"/>
  <c r="BU27" i="17"/>
  <c r="BU28" i="17"/>
  <c r="BU29" i="17"/>
  <c r="BU30" i="17"/>
  <c r="BU31" i="17"/>
  <c r="BU32" i="17"/>
  <c r="BU33" i="17"/>
  <c r="BU34" i="17"/>
  <c r="BU35" i="17"/>
  <c r="BU36" i="17"/>
  <c r="BU37" i="17"/>
  <c r="BU38" i="17"/>
  <c r="BU39" i="17"/>
  <c r="BU40" i="17"/>
  <c r="BU41" i="17"/>
  <c r="BU42" i="17"/>
  <c r="BU43" i="17"/>
  <c r="BU44" i="17"/>
  <c r="BU45" i="17"/>
  <c r="BU46" i="17"/>
  <c r="BU47" i="17"/>
  <c r="BU48" i="17"/>
  <c r="BU49" i="17"/>
  <c r="BU50" i="17"/>
  <c r="BU51" i="17"/>
  <c r="BU52" i="17"/>
  <c r="BU53" i="17"/>
  <c r="BU54" i="17"/>
  <c r="BU55" i="17"/>
  <c r="BU56" i="17"/>
  <c r="BU57" i="17"/>
  <c r="BU58" i="17"/>
  <c r="BU59" i="17"/>
  <c r="BU60" i="17"/>
  <c r="BU61" i="17"/>
  <c r="BU62" i="17"/>
  <c r="BU63" i="17"/>
  <c r="BU64" i="17"/>
  <c r="BU65" i="17"/>
  <c r="BU66" i="17"/>
  <c r="BU67" i="17"/>
  <c r="BU68" i="17"/>
  <c r="BU69" i="17"/>
  <c r="BU70" i="17"/>
  <c r="BU71" i="17"/>
  <c r="BU72" i="17"/>
  <c r="BU73" i="17"/>
  <c r="BU74" i="17"/>
  <c r="BU75" i="17"/>
  <c r="BU76" i="17"/>
  <c r="BU77" i="17"/>
  <c r="BU78" i="17"/>
  <c r="BU79" i="17"/>
  <c r="BU80" i="17"/>
  <c r="BU81" i="17"/>
  <c r="BU82" i="17"/>
  <c r="BU83" i="17"/>
  <c r="BU84" i="17"/>
  <c r="BU85" i="17"/>
  <c r="BU86" i="17"/>
  <c r="BU87" i="17"/>
  <c r="BU88" i="17"/>
  <c r="BU89" i="17"/>
  <c r="BU90" i="17"/>
  <c r="BU91" i="17"/>
  <c r="BU92" i="17"/>
  <c r="BU93" i="17"/>
  <c r="BU94" i="17"/>
  <c r="BU95" i="17"/>
  <c r="BU96" i="17"/>
  <c r="BU97" i="17"/>
  <c r="BU98" i="17"/>
  <c r="BU99" i="17"/>
  <c r="BU100" i="17"/>
  <c r="BU101" i="17"/>
  <c r="BU102" i="17"/>
  <c r="BU103" i="17"/>
  <c r="BU104" i="17"/>
  <c r="BU105" i="17"/>
  <c r="BU106" i="17"/>
  <c r="BU107" i="17"/>
  <c r="BU108" i="17"/>
  <c r="BU109" i="17"/>
  <c r="BU110" i="17"/>
  <c r="BU111" i="17"/>
  <c r="BU112" i="17"/>
  <c r="BU113" i="17"/>
  <c r="BU114" i="17"/>
  <c r="BU115" i="17"/>
  <c r="BU116" i="17"/>
  <c r="BU117" i="17"/>
  <c r="BU118" i="17"/>
  <c r="BU119" i="17"/>
  <c r="BU120" i="17"/>
  <c r="BU121" i="17"/>
  <c r="BU122" i="17"/>
  <c r="BU123" i="17"/>
  <c r="BU124" i="17"/>
  <c r="BU125" i="17"/>
  <c r="BU126" i="17"/>
  <c r="BU127" i="17"/>
  <c r="BU128" i="17"/>
  <c r="BU129" i="17"/>
  <c r="BU130" i="17"/>
  <c r="BU131" i="17"/>
  <c r="BU132" i="17"/>
  <c r="BU133" i="17"/>
  <c r="BU134" i="17"/>
  <c r="BU135" i="17"/>
  <c r="BU136" i="17"/>
  <c r="BU137" i="17"/>
  <c r="BU138" i="17"/>
  <c r="BU139" i="17"/>
  <c r="BU140" i="17"/>
  <c r="BU141" i="17"/>
  <c r="BU142" i="17"/>
  <c r="BU143" i="17"/>
  <c r="BU144" i="17"/>
  <c r="BU145" i="17"/>
  <c r="BU146" i="17"/>
  <c r="BU147" i="17"/>
  <c r="BU148" i="17"/>
  <c r="BU149" i="17"/>
  <c r="BU150" i="17"/>
  <c r="BS9" i="17"/>
  <c r="BS10" i="17"/>
  <c r="BS11" i="17"/>
  <c r="BS12" i="17"/>
  <c r="BS13" i="17"/>
  <c r="BS14" i="17"/>
  <c r="BS15" i="17"/>
  <c r="BS16" i="17"/>
  <c r="BS17" i="17"/>
  <c r="BS18" i="17"/>
  <c r="BS19" i="17"/>
  <c r="BS20" i="17"/>
  <c r="BS21" i="17"/>
  <c r="BS22" i="17"/>
  <c r="BS23" i="17"/>
  <c r="BS24" i="17"/>
  <c r="BS25" i="17"/>
  <c r="BS26" i="17"/>
  <c r="BS27" i="17"/>
  <c r="BS28" i="17"/>
  <c r="BS29" i="17"/>
  <c r="BS30" i="17"/>
  <c r="BS31" i="17"/>
  <c r="BS32" i="17"/>
  <c r="BS33" i="17"/>
  <c r="BS34" i="17"/>
  <c r="BS35" i="17"/>
  <c r="BS36" i="17"/>
  <c r="BS37" i="17"/>
  <c r="BS38" i="17"/>
  <c r="BS39" i="17"/>
  <c r="BS40" i="17"/>
  <c r="BS41" i="17"/>
  <c r="BS42" i="17"/>
  <c r="BS43" i="17"/>
  <c r="BS44" i="17"/>
  <c r="BS45" i="17"/>
  <c r="BS46" i="17"/>
  <c r="BS47" i="17"/>
  <c r="BS48" i="17"/>
  <c r="BS49" i="17"/>
  <c r="BS50" i="17"/>
  <c r="BS51" i="17"/>
  <c r="BS52" i="17"/>
  <c r="BS53" i="17"/>
  <c r="BS54" i="17"/>
  <c r="BS55" i="17"/>
  <c r="BS56" i="17"/>
  <c r="BS57" i="17"/>
  <c r="BS58" i="17"/>
  <c r="BS59" i="17"/>
  <c r="BS60" i="17"/>
  <c r="BS61" i="17"/>
  <c r="BS62" i="17"/>
  <c r="BS63" i="17"/>
  <c r="BS64" i="17"/>
  <c r="BS65" i="17"/>
  <c r="BS66" i="17"/>
  <c r="BS67" i="17"/>
  <c r="BS68" i="17"/>
  <c r="BS69" i="17"/>
  <c r="BS70" i="17"/>
  <c r="BS71" i="17"/>
  <c r="BS72" i="17"/>
  <c r="BS73" i="17"/>
  <c r="BS74" i="17"/>
  <c r="BS75" i="17"/>
  <c r="BS76" i="17"/>
  <c r="BS77" i="17"/>
  <c r="BS78" i="17"/>
  <c r="BS79" i="17"/>
  <c r="BS80" i="17"/>
  <c r="BS81" i="17"/>
  <c r="BS82" i="17"/>
  <c r="BS83" i="17"/>
  <c r="BS84" i="17"/>
  <c r="BS85" i="17"/>
  <c r="BS86" i="17"/>
  <c r="BS87" i="17"/>
  <c r="BS88" i="17"/>
  <c r="BS89" i="17"/>
  <c r="BS90" i="17"/>
  <c r="BS91" i="17"/>
  <c r="BS92" i="17"/>
  <c r="BS93" i="17"/>
  <c r="BS94" i="17"/>
  <c r="BS95" i="17"/>
  <c r="BS96" i="17"/>
  <c r="BS97" i="17"/>
  <c r="BS98" i="17"/>
  <c r="BS99" i="17"/>
  <c r="BS100" i="17"/>
  <c r="BS101" i="17"/>
  <c r="BS102" i="17"/>
  <c r="BS103" i="17"/>
  <c r="BS104" i="17"/>
  <c r="BS105" i="17"/>
  <c r="BS106" i="17"/>
  <c r="BS107" i="17"/>
  <c r="BS108" i="17"/>
  <c r="BS109" i="17"/>
  <c r="BS110" i="17"/>
  <c r="BS111" i="17"/>
  <c r="BS112" i="17"/>
  <c r="BS113" i="17"/>
  <c r="BS114" i="17"/>
  <c r="BS115" i="17"/>
  <c r="BS116" i="17"/>
  <c r="BS117" i="17"/>
  <c r="BS118" i="17"/>
  <c r="BS119" i="17"/>
  <c r="BS120" i="17"/>
  <c r="BS121" i="17"/>
  <c r="BS122" i="17"/>
  <c r="BS123" i="17"/>
  <c r="BS124" i="17"/>
  <c r="BS125" i="17"/>
  <c r="BS126" i="17"/>
  <c r="BS127" i="17"/>
  <c r="BS128" i="17"/>
  <c r="BS129" i="17"/>
  <c r="BS130" i="17"/>
  <c r="BS131" i="17"/>
  <c r="BS132" i="17"/>
  <c r="BS133" i="17"/>
  <c r="BS134" i="17"/>
  <c r="BS135" i="17"/>
  <c r="BS136" i="17"/>
  <c r="BS137" i="17"/>
  <c r="BS138" i="17"/>
  <c r="BS139" i="17"/>
  <c r="BS140" i="17"/>
  <c r="BS141" i="17"/>
  <c r="BS142" i="17"/>
  <c r="BS143" i="17"/>
  <c r="BS144" i="17"/>
  <c r="BS145" i="17"/>
  <c r="BS146" i="17"/>
  <c r="BS147" i="17"/>
  <c r="BS148" i="17"/>
  <c r="BS149" i="17"/>
  <c r="BS150" i="17"/>
  <c r="BQ9" i="17"/>
  <c r="BQ10" i="17"/>
  <c r="BQ11" i="17"/>
  <c r="BQ12" i="17"/>
  <c r="BQ13" i="17"/>
  <c r="BQ14" i="17"/>
  <c r="BQ15" i="17"/>
  <c r="BQ16" i="17"/>
  <c r="BQ17" i="17"/>
  <c r="BQ18" i="17"/>
  <c r="BQ19" i="17"/>
  <c r="BQ20" i="17"/>
  <c r="BQ21" i="17"/>
  <c r="BQ22" i="17"/>
  <c r="BQ23" i="17"/>
  <c r="BQ24" i="17"/>
  <c r="BQ25" i="17"/>
  <c r="BQ26" i="17"/>
  <c r="BQ27" i="17"/>
  <c r="BQ28" i="17"/>
  <c r="BQ29" i="17"/>
  <c r="BQ30" i="17"/>
  <c r="BQ31" i="17"/>
  <c r="BQ32" i="17"/>
  <c r="BQ33" i="17"/>
  <c r="BQ34" i="17"/>
  <c r="BQ35" i="17"/>
  <c r="BQ36" i="17"/>
  <c r="BQ37" i="17"/>
  <c r="BQ38" i="17"/>
  <c r="BQ39" i="17"/>
  <c r="BQ40" i="17"/>
  <c r="BQ41" i="17"/>
  <c r="BQ42" i="17"/>
  <c r="BQ43" i="17"/>
  <c r="BQ44" i="17"/>
  <c r="BQ45" i="17"/>
  <c r="BQ46" i="17"/>
  <c r="BQ47" i="17"/>
  <c r="BQ48" i="17"/>
  <c r="BQ49" i="17"/>
  <c r="BQ50" i="17"/>
  <c r="BQ51" i="17"/>
  <c r="BQ52" i="17"/>
  <c r="BQ53" i="17"/>
  <c r="BQ54" i="17"/>
  <c r="BQ55" i="17"/>
  <c r="BQ56" i="17"/>
  <c r="BQ57" i="17"/>
  <c r="BQ58" i="17"/>
  <c r="BQ59" i="17"/>
  <c r="BQ60" i="17"/>
  <c r="BQ61" i="17"/>
  <c r="BQ62" i="17"/>
  <c r="BQ63" i="17"/>
  <c r="BQ64" i="17"/>
  <c r="BQ65" i="17"/>
  <c r="BQ66" i="17"/>
  <c r="BQ67" i="17"/>
  <c r="BQ68" i="17"/>
  <c r="BQ69" i="17"/>
  <c r="BQ70" i="17"/>
  <c r="BQ71" i="17"/>
  <c r="BQ72" i="17"/>
  <c r="BQ73" i="17"/>
  <c r="BQ74" i="17"/>
  <c r="BQ75" i="17"/>
  <c r="BQ76" i="17"/>
  <c r="BQ77" i="17"/>
  <c r="BQ78" i="17"/>
  <c r="BQ79" i="17"/>
  <c r="BQ80" i="17"/>
  <c r="BQ81" i="17"/>
  <c r="BQ82" i="17"/>
  <c r="BQ83" i="17"/>
  <c r="BQ84" i="17"/>
  <c r="BQ85" i="17"/>
  <c r="BQ86" i="17"/>
  <c r="BQ87" i="17"/>
  <c r="BQ88" i="17"/>
  <c r="BQ89" i="17"/>
  <c r="BQ90" i="17"/>
  <c r="BQ91" i="17"/>
  <c r="BQ92" i="17"/>
  <c r="BQ93" i="17"/>
  <c r="BQ94" i="17"/>
  <c r="BQ95" i="17"/>
  <c r="BQ96" i="17"/>
  <c r="BQ97" i="17"/>
  <c r="BQ98" i="17"/>
  <c r="BQ99" i="17"/>
  <c r="BQ100" i="17"/>
  <c r="BQ101" i="17"/>
  <c r="BQ102" i="17"/>
  <c r="BQ103" i="17"/>
  <c r="BQ104" i="17"/>
  <c r="BQ105" i="17"/>
  <c r="BQ106" i="17"/>
  <c r="BQ107" i="17"/>
  <c r="BQ108" i="17"/>
  <c r="BQ109" i="17"/>
  <c r="BQ110" i="17"/>
  <c r="BQ111" i="17"/>
  <c r="BQ112" i="17"/>
  <c r="BQ113" i="17"/>
  <c r="BQ114" i="17"/>
  <c r="BQ115" i="17"/>
  <c r="BQ116" i="17"/>
  <c r="BQ117" i="17"/>
  <c r="BQ118" i="17"/>
  <c r="BQ119" i="17"/>
  <c r="BQ120" i="17"/>
  <c r="BQ121" i="17"/>
  <c r="BQ122" i="17"/>
  <c r="BQ123" i="17"/>
  <c r="BQ124" i="17"/>
  <c r="BQ125" i="17"/>
  <c r="BQ126" i="17"/>
  <c r="BQ127" i="17"/>
  <c r="BQ128" i="17"/>
  <c r="BQ129" i="17"/>
  <c r="BQ130" i="17"/>
  <c r="BQ131" i="17"/>
  <c r="BQ132" i="17"/>
  <c r="BQ133" i="17"/>
  <c r="BQ134" i="17"/>
  <c r="BQ135" i="17"/>
  <c r="BQ136" i="17"/>
  <c r="BQ137" i="17"/>
  <c r="BQ138" i="17"/>
  <c r="BQ139" i="17"/>
  <c r="BQ140" i="17"/>
  <c r="BQ141" i="17"/>
  <c r="BQ142" i="17"/>
  <c r="BQ143" i="17"/>
  <c r="BQ144" i="17"/>
  <c r="BQ145" i="17"/>
  <c r="BQ146" i="17"/>
  <c r="BQ147" i="17"/>
  <c r="BQ148" i="17"/>
  <c r="BQ149" i="17"/>
  <c r="BQ150" i="17"/>
  <c r="BO9" i="17"/>
  <c r="BO10" i="17"/>
  <c r="BO11" i="17"/>
  <c r="BO12" i="17"/>
  <c r="BO13" i="17"/>
  <c r="BO14" i="17"/>
  <c r="BO15" i="17"/>
  <c r="BO16" i="17"/>
  <c r="BO17" i="17"/>
  <c r="BO18" i="17"/>
  <c r="BO19" i="17"/>
  <c r="BO20" i="17"/>
  <c r="BO21" i="17"/>
  <c r="BO22" i="17"/>
  <c r="BO23" i="17"/>
  <c r="BO24" i="17"/>
  <c r="BO25" i="17"/>
  <c r="BO26" i="17"/>
  <c r="BO27" i="17"/>
  <c r="BO28" i="17"/>
  <c r="BO29" i="17"/>
  <c r="BO30" i="17"/>
  <c r="BO31" i="17"/>
  <c r="BO32" i="17"/>
  <c r="BO33" i="17"/>
  <c r="BO34" i="17"/>
  <c r="BO35" i="17"/>
  <c r="BO36" i="17"/>
  <c r="BO37" i="17"/>
  <c r="BO38" i="17"/>
  <c r="BO39" i="17"/>
  <c r="BO40" i="17"/>
  <c r="BO41" i="17"/>
  <c r="BO42" i="17"/>
  <c r="BO43" i="17"/>
  <c r="BO44" i="17"/>
  <c r="BO45" i="17"/>
  <c r="BO46" i="17"/>
  <c r="BO47" i="17"/>
  <c r="BO48" i="17"/>
  <c r="BO49" i="17"/>
  <c r="BO50" i="17"/>
  <c r="BO51" i="17"/>
  <c r="BO52" i="17"/>
  <c r="BO53" i="17"/>
  <c r="BO54" i="17"/>
  <c r="BO55" i="17"/>
  <c r="BO56" i="17"/>
  <c r="BO57" i="17"/>
  <c r="BO58" i="17"/>
  <c r="BO59" i="17"/>
  <c r="BO60" i="17"/>
  <c r="BO61" i="17"/>
  <c r="BO62" i="17"/>
  <c r="BO63" i="17"/>
  <c r="BO64" i="17"/>
  <c r="BO65" i="17"/>
  <c r="BO66" i="17"/>
  <c r="BO67" i="17"/>
  <c r="BO68" i="17"/>
  <c r="BO69" i="17"/>
  <c r="BO70" i="17"/>
  <c r="BO71" i="17"/>
  <c r="BO72" i="17"/>
  <c r="BO73" i="17"/>
  <c r="BO74" i="17"/>
  <c r="BO75" i="17"/>
  <c r="BO76" i="17"/>
  <c r="BO77" i="17"/>
  <c r="BO78" i="17"/>
  <c r="BO79" i="17"/>
  <c r="BO80" i="17"/>
  <c r="BO81" i="17"/>
  <c r="BO82" i="17"/>
  <c r="BO83" i="17"/>
  <c r="BO84" i="17"/>
  <c r="BO85" i="17"/>
  <c r="BO86" i="17"/>
  <c r="BO87" i="17"/>
  <c r="BO88" i="17"/>
  <c r="BO89" i="17"/>
  <c r="BO90" i="17"/>
  <c r="BO91" i="17"/>
  <c r="BO92" i="17"/>
  <c r="BO93" i="17"/>
  <c r="BO94" i="17"/>
  <c r="BO95" i="17"/>
  <c r="BO96" i="17"/>
  <c r="BO97" i="17"/>
  <c r="BO98" i="17"/>
  <c r="BO99" i="17"/>
  <c r="BO100" i="17"/>
  <c r="BO101" i="17"/>
  <c r="BO102" i="17"/>
  <c r="BO103" i="17"/>
  <c r="BO104" i="17"/>
  <c r="BO105" i="17"/>
  <c r="BO106" i="17"/>
  <c r="BO107" i="17"/>
  <c r="BO108" i="17"/>
  <c r="BO109" i="17"/>
  <c r="BO110" i="17"/>
  <c r="BO111" i="17"/>
  <c r="BO112" i="17"/>
  <c r="BO113" i="17"/>
  <c r="BO114" i="17"/>
  <c r="BO115" i="17"/>
  <c r="BO116" i="17"/>
  <c r="BO117" i="17"/>
  <c r="BO118" i="17"/>
  <c r="BO119" i="17"/>
  <c r="BO120" i="17"/>
  <c r="BO121" i="17"/>
  <c r="BO122" i="17"/>
  <c r="BO123" i="17"/>
  <c r="BO124" i="17"/>
  <c r="BO125" i="17"/>
  <c r="BO126" i="17"/>
  <c r="BO127" i="17"/>
  <c r="BO128" i="17"/>
  <c r="BO129" i="17"/>
  <c r="BO130" i="17"/>
  <c r="BO131" i="17"/>
  <c r="BO132" i="17"/>
  <c r="BO133" i="17"/>
  <c r="BO134" i="17"/>
  <c r="BO135" i="17"/>
  <c r="BO136" i="17"/>
  <c r="BO137" i="17"/>
  <c r="BO138" i="17"/>
  <c r="BO139" i="17"/>
  <c r="BO140" i="17"/>
  <c r="BO141" i="17"/>
  <c r="BO142" i="17"/>
  <c r="BO143" i="17"/>
  <c r="BO144" i="17"/>
  <c r="BO145" i="17"/>
  <c r="BO146" i="17"/>
  <c r="BO147" i="17"/>
  <c r="BO148" i="17"/>
  <c r="BO149" i="17"/>
  <c r="BO150" i="17"/>
  <c r="BM9" i="17"/>
  <c r="BM10" i="17"/>
  <c r="BM11" i="17"/>
  <c r="BM12" i="17"/>
  <c r="BM13" i="17"/>
  <c r="BM14" i="17"/>
  <c r="BM15" i="17"/>
  <c r="BM16" i="17"/>
  <c r="BM17" i="17"/>
  <c r="BM18" i="17"/>
  <c r="BM19" i="17"/>
  <c r="BM20" i="17"/>
  <c r="BM21" i="17"/>
  <c r="BM22" i="17"/>
  <c r="BM23" i="17"/>
  <c r="BM24" i="17"/>
  <c r="BM25" i="17"/>
  <c r="BM26" i="17"/>
  <c r="BM27" i="17"/>
  <c r="BM28" i="17"/>
  <c r="BM29" i="17"/>
  <c r="BM30" i="17"/>
  <c r="BM31" i="17"/>
  <c r="BM32" i="17"/>
  <c r="BM33" i="17"/>
  <c r="BM34" i="17"/>
  <c r="BM35" i="17"/>
  <c r="BM36" i="17"/>
  <c r="BM37" i="17"/>
  <c r="BM38" i="17"/>
  <c r="BM39" i="17"/>
  <c r="BM40" i="17"/>
  <c r="BM41" i="17"/>
  <c r="BM42" i="17"/>
  <c r="BM43" i="17"/>
  <c r="BM44" i="17"/>
  <c r="BM45" i="17"/>
  <c r="BM46" i="17"/>
  <c r="BM47" i="17"/>
  <c r="BM48" i="17"/>
  <c r="BM49" i="17"/>
  <c r="BM50" i="17"/>
  <c r="BM51" i="17"/>
  <c r="BM52" i="17"/>
  <c r="BM53" i="17"/>
  <c r="BM54" i="17"/>
  <c r="BM55" i="17"/>
  <c r="BM56" i="17"/>
  <c r="BM57" i="17"/>
  <c r="BM58" i="17"/>
  <c r="BM59" i="17"/>
  <c r="BM60" i="17"/>
  <c r="BM61" i="17"/>
  <c r="BM62" i="17"/>
  <c r="BM63" i="17"/>
  <c r="BM64" i="17"/>
  <c r="BM65" i="17"/>
  <c r="BM66" i="17"/>
  <c r="BM67" i="17"/>
  <c r="BM68" i="17"/>
  <c r="BM69" i="17"/>
  <c r="BM70" i="17"/>
  <c r="BM71" i="17"/>
  <c r="BM72" i="17"/>
  <c r="BM73" i="17"/>
  <c r="BM74" i="17"/>
  <c r="BM75" i="17"/>
  <c r="BM76" i="17"/>
  <c r="BM77" i="17"/>
  <c r="BM78" i="17"/>
  <c r="BM79" i="17"/>
  <c r="BM80" i="17"/>
  <c r="BM81" i="17"/>
  <c r="BM82" i="17"/>
  <c r="BM83" i="17"/>
  <c r="BM84" i="17"/>
  <c r="BM85" i="17"/>
  <c r="BM86" i="17"/>
  <c r="BM87" i="17"/>
  <c r="BM88" i="17"/>
  <c r="BM89" i="17"/>
  <c r="BM90" i="17"/>
  <c r="BM91" i="17"/>
  <c r="BM92" i="17"/>
  <c r="BM93" i="17"/>
  <c r="BM94" i="17"/>
  <c r="BM95" i="17"/>
  <c r="BM96" i="17"/>
  <c r="BM97" i="17"/>
  <c r="BM98" i="17"/>
  <c r="BM99" i="17"/>
  <c r="BM100" i="17"/>
  <c r="BM101" i="17"/>
  <c r="BM102" i="17"/>
  <c r="BM103" i="17"/>
  <c r="BM104" i="17"/>
  <c r="BM105" i="17"/>
  <c r="BM106" i="17"/>
  <c r="BM107" i="17"/>
  <c r="BM108" i="17"/>
  <c r="BM109" i="17"/>
  <c r="BM110" i="17"/>
  <c r="BM111" i="17"/>
  <c r="BM112" i="17"/>
  <c r="BM113" i="17"/>
  <c r="BM114" i="17"/>
  <c r="BM115" i="17"/>
  <c r="BM116" i="17"/>
  <c r="BM117" i="17"/>
  <c r="BM118" i="17"/>
  <c r="BM119" i="17"/>
  <c r="BM120" i="17"/>
  <c r="BM121" i="17"/>
  <c r="BM122" i="17"/>
  <c r="BM123" i="17"/>
  <c r="BM124" i="17"/>
  <c r="BM125" i="17"/>
  <c r="BM126" i="17"/>
  <c r="BM127" i="17"/>
  <c r="BM128" i="17"/>
  <c r="BM129" i="17"/>
  <c r="BM130" i="17"/>
  <c r="BM131" i="17"/>
  <c r="BM132" i="17"/>
  <c r="BM133" i="17"/>
  <c r="BM134" i="17"/>
  <c r="BM135" i="17"/>
  <c r="BM136" i="17"/>
  <c r="BM137" i="17"/>
  <c r="BM138" i="17"/>
  <c r="BM139" i="17"/>
  <c r="BM140" i="17"/>
  <c r="BM141" i="17"/>
  <c r="BM142" i="17"/>
  <c r="BM143" i="17"/>
  <c r="BM144" i="17"/>
  <c r="BM145" i="17"/>
  <c r="BM146" i="17"/>
  <c r="BM147" i="17"/>
  <c r="BM148" i="17"/>
  <c r="BM149" i="17"/>
  <c r="BM150" i="17"/>
  <c r="BK9" i="17"/>
  <c r="BK10" i="17"/>
  <c r="BK11" i="17"/>
  <c r="BK12" i="17"/>
  <c r="BK13" i="17"/>
  <c r="BK14" i="17"/>
  <c r="BK15" i="17"/>
  <c r="BK16" i="17"/>
  <c r="BK17" i="17"/>
  <c r="BK18" i="17"/>
  <c r="BK19" i="17"/>
  <c r="BK20" i="17"/>
  <c r="BK21" i="17"/>
  <c r="BK22" i="17"/>
  <c r="BK23" i="17"/>
  <c r="BK24" i="17"/>
  <c r="BK25" i="17"/>
  <c r="BK26" i="17"/>
  <c r="BK27" i="17"/>
  <c r="BK28" i="17"/>
  <c r="BK29" i="17"/>
  <c r="BK30" i="17"/>
  <c r="BK31" i="17"/>
  <c r="BK32" i="17"/>
  <c r="BK33" i="17"/>
  <c r="BK34" i="17"/>
  <c r="BK35" i="17"/>
  <c r="BK36" i="17"/>
  <c r="BK37" i="17"/>
  <c r="BK38" i="17"/>
  <c r="BK39" i="17"/>
  <c r="BK40" i="17"/>
  <c r="BK41" i="17"/>
  <c r="BK42" i="17"/>
  <c r="BK43" i="17"/>
  <c r="BK44" i="17"/>
  <c r="BK45" i="17"/>
  <c r="BK46" i="17"/>
  <c r="BK47" i="17"/>
  <c r="BK48" i="17"/>
  <c r="BK49" i="17"/>
  <c r="BK50" i="17"/>
  <c r="BK51" i="17"/>
  <c r="BK52" i="17"/>
  <c r="BK53" i="17"/>
  <c r="BK54" i="17"/>
  <c r="BK55" i="17"/>
  <c r="BK56" i="17"/>
  <c r="BK57" i="17"/>
  <c r="BK58" i="17"/>
  <c r="BK59" i="17"/>
  <c r="BK60" i="17"/>
  <c r="BK61" i="17"/>
  <c r="BK62" i="17"/>
  <c r="BK63" i="17"/>
  <c r="BK64" i="17"/>
  <c r="BK65" i="17"/>
  <c r="BK66" i="17"/>
  <c r="BK67" i="17"/>
  <c r="BK68" i="17"/>
  <c r="BK69" i="17"/>
  <c r="BK70" i="17"/>
  <c r="BK71" i="17"/>
  <c r="BK72" i="17"/>
  <c r="BK73" i="17"/>
  <c r="BK74" i="17"/>
  <c r="BK75" i="17"/>
  <c r="BK76" i="17"/>
  <c r="BK77" i="17"/>
  <c r="BK78" i="17"/>
  <c r="BK79" i="17"/>
  <c r="BK80" i="17"/>
  <c r="BK81" i="17"/>
  <c r="BK82" i="17"/>
  <c r="BK83" i="17"/>
  <c r="BK84" i="17"/>
  <c r="BK85" i="17"/>
  <c r="BK86" i="17"/>
  <c r="BK87" i="17"/>
  <c r="BK88" i="17"/>
  <c r="BK89" i="17"/>
  <c r="BK90" i="17"/>
  <c r="BK91" i="17"/>
  <c r="BK92" i="17"/>
  <c r="BK93" i="17"/>
  <c r="BK94" i="17"/>
  <c r="BK95" i="17"/>
  <c r="BK96" i="17"/>
  <c r="BK97" i="17"/>
  <c r="BK98" i="17"/>
  <c r="BK99" i="17"/>
  <c r="BK100" i="17"/>
  <c r="BK101" i="17"/>
  <c r="BK102" i="17"/>
  <c r="BK103" i="17"/>
  <c r="BK104" i="17"/>
  <c r="BK105" i="17"/>
  <c r="BK106" i="17"/>
  <c r="BK107" i="17"/>
  <c r="BK108" i="17"/>
  <c r="BK109" i="17"/>
  <c r="BK110" i="17"/>
  <c r="BK111" i="17"/>
  <c r="BK112" i="17"/>
  <c r="BK113" i="17"/>
  <c r="BK114" i="17"/>
  <c r="BK115" i="17"/>
  <c r="BK116" i="17"/>
  <c r="BK117" i="17"/>
  <c r="BK118" i="17"/>
  <c r="BK119" i="17"/>
  <c r="BK120" i="17"/>
  <c r="BK121" i="17"/>
  <c r="BK122" i="17"/>
  <c r="BK123" i="17"/>
  <c r="BK124" i="17"/>
  <c r="BK125" i="17"/>
  <c r="BK126" i="17"/>
  <c r="BK127" i="17"/>
  <c r="BK128" i="17"/>
  <c r="BK129" i="17"/>
  <c r="BK130" i="17"/>
  <c r="BK131" i="17"/>
  <c r="BK132" i="17"/>
  <c r="BK133" i="17"/>
  <c r="BK134" i="17"/>
  <c r="BK135" i="17"/>
  <c r="BK136" i="17"/>
  <c r="BK137" i="17"/>
  <c r="BK138" i="17"/>
  <c r="BK139" i="17"/>
  <c r="BK140" i="17"/>
  <c r="BK141" i="17"/>
  <c r="BK142" i="17"/>
  <c r="BK143" i="17"/>
  <c r="BK144" i="17"/>
  <c r="BK145" i="17"/>
  <c r="BK146" i="17"/>
  <c r="BK147" i="17"/>
  <c r="BK148" i="17"/>
  <c r="BK149" i="17"/>
  <c r="BK150" i="17"/>
  <c r="BI9" i="17"/>
  <c r="BI10" i="17"/>
  <c r="BI11" i="17"/>
  <c r="BI12" i="17"/>
  <c r="BI13" i="17"/>
  <c r="BI14" i="17"/>
  <c r="BI15" i="17"/>
  <c r="BI16" i="17"/>
  <c r="BI17" i="17"/>
  <c r="BI18" i="17"/>
  <c r="BI19" i="17"/>
  <c r="BI20" i="17"/>
  <c r="BI21" i="17"/>
  <c r="BI22" i="17"/>
  <c r="BI23" i="17"/>
  <c r="BI24" i="17"/>
  <c r="BI25" i="17"/>
  <c r="BI26" i="17"/>
  <c r="BI27" i="17"/>
  <c r="BI28" i="17"/>
  <c r="BI29" i="17"/>
  <c r="BI30" i="17"/>
  <c r="BI31" i="17"/>
  <c r="BI32" i="17"/>
  <c r="BI33" i="17"/>
  <c r="BI34" i="17"/>
  <c r="BI35" i="17"/>
  <c r="BI36" i="17"/>
  <c r="BI37" i="17"/>
  <c r="BI38" i="17"/>
  <c r="BI39" i="17"/>
  <c r="BI40" i="17"/>
  <c r="BI41" i="17"/>
  <c r="BI42" i="17"/>
  <c r="BI43" i="17"/>
  <c r="BI44" i="17"/>
  <c r="BI45" i="17"/>
  <c r="BI46" i="17"/>
  <c r="BI47" i="17"/>
  <c r="BI48" i="17"/>
  <c r="BI49" i="17"/>
  <c r="BI50" i="17"/>
  <c r="BI51" i="17"/>
  <c r="BI52" i="17"/>
  <c r="BI53" i="17"/>
  <c r="BI54" i="17"/>
  <c r="BI55" i="17"/>
  <c r="BI56" i="17"/>
  <c r="BI57" i="17"/>
  <c r="BI58" i="17"/>
  <c r="BI59" i="17"/>
  <c r="BI60" i="17"/>
  <c r="BI61" i="17"/>
  <c r="BI62" i="17"/>
  <c r="BI63" i="17"/>
  <c r="BI64" i="17"/>
  <c r="BI65" i="17"/>
  <c r="BI66" i="17"/>
  <c r="BI67" i="17"/>
  <c r="BI68" i="17"/>
  <c r="BI69" i="17"/>
  <c r="BI70" i="17"/>
  <c r="BI71" i="17"/>
  <c r="BI72" i="17"/>
  <c r="BI73" i="17"/>
  <c r="BI74" i="17"/>
  <c r="BI75" i="17"/>
  <c r="BI76" i="17"/>
  <c r="BI77" i="17"/>
  <c r="BI78" i="17"/>
  <c r="BI79" i="17"/>
  <c r="BI80" i="17"/>
  <c r="BI81" i="17"/>
  <c r="BI82" i="17"/>
  <c r="BI83" i="17"/>
  <c r="BI84" i="17"/>
  <c r="BI85" i="17"/>
  <c r="BI86" i="17"/>
  <c r="BI87" i="17"/>
  <c r="BI88" i="17"/>
  <c r="BI89" i="17"/>
  <c r="BI90" i="17"/>
  <c r="BI91" i="17"/>
  <c r="BI92" i="17"/>
  <c r="BI93" i="17"/>
  <c r="BI94" i="17"/>
  <c r="BI95" i="17"/>
  <c r="BI96" i="17"/>
  <c r="BI97" i="17"/>
  <c r="BI98" i="17"/>
  <c r="BI99" i="17"/>
  <c r="BI100" i="17"/>
  <c r="BI101" i="17"/>
  <c r="BI102" i="17"/>
  <c r="BI103" i="17"/>
  <c r="BI104" i="17"/>
  <c r="BI105" i="17"/>
  <c r="BI106" i="17"/>
  <c r="BI107" i="17"/>
  <c r="BI108" i="17"/>
  <c r="BI109" i="17"/>
  <c r="BI110" i="17"/>
  <c r="BI111" i="17"/>
  <c r="BI112" i="17"/>
  <c r="BI113" i="17"/>
  <c r="BI114" i="17"/>
  <c r="BI115" i="17"/>
  <c r="BI116" i="17"/>
  <c r="BI117" i="17"/>
  <c r="BI118" i="17"/>
  <c r="BI119" i="17"/>
  <c r="BI120" i="17"/>
  <c r="BI121" i="17"/>
  <c r="BI122" i="17"/>
  <c r="BI123" i="17"/>
  <c r="BI124" i="17"/>
  <c r="BI125" i="17"/>
  <c r="BI126" i="17"/>
  <c r="BI127" i="17"/>
  <c r="BI128" i="17"/>
  <c r="BI129" i="17"/>
  <c r="BI130" i="17"/>
  <c r="BI131" i="17"/>
  <c r="BI132" i="17"/>
  <c r="BI133" i="17"/>
  <c r="BI134" i="17"/>
  <c r="BI135" i="17"/>
  <c r="BI136" i="17"/>
  <c r="BI137" i="17"/>
  <c r="BI138" i="17"/>
  <c r="BI139" i="17"/>
  <c r="BI140" i="17"/>
  <c r="BI141" i="17"/>
  <c r="BI142" i="17"/>
  <c r="BI143" i="17"/>
  <c r="BI144" i="17"/>
  <c r="BI145" i="17"/>
  <c r="BI146" i="17"/>
  <c r="BI147" i="17"/>
  <c r="BI148" i="17"/>
  <c r="BI149" i="17"/>
  <c r="BI150" i="17"/>
  <c r="BG9" i="17"/>
  <c r="BG10" i="17"/>
  <c r="BG11" i="17"/>
  <c r="BG12" i="17"/>
  <c r="BG13" i="17"/>
  <c r="BG14" i="17"/>
  <c r="BG15" i="17"/>
  <c r="BG16" i="17"/>
  <c r="BG17" i="17"/>
  <c r="BG18" i="17"/>
  <c r="BG19" i="17"/>
  <c r="BG20" i="17"/>
  <c r="BG21" i="17"/>
  <c r="BG22" i="17"/>
  <c r="BG23" i="17"/>
  <c r="BG24" i="17"/>
  <c r="BG25" i="17"/>
  <c r="BG26" i="17"/>
  <c r="BG27" i="17"/>
  <c r="BG28" i="17"/>
  <c r="BG29" i="17"/>
  <c r="BG30" i="17"/>
  <c r="BG31" i="17"/>
  <c r="BG32" i="17"/>
  <c r="BG33" i="17"/>
  <c r="BG34" i="17"/>
  <c r="BG35" i="17"/>
  <c r="BG36" i="17"/>
  <c r="BG37" i="17"/>
  <c r="BG38" i="17"/>
  <c r="BG39" i="17"/>
  <c r="BG40" i="17"/>
  <c r="BG41" i="17"/>
  <c r="BG42" i="17"/>
  <c r="BG43" i="17"/>
  <c r="BG44" i="17"/>
  <c r="BG45" i="17"/>
  <c r="BG46" i="17"/>
  <c r="BG47" i="17"/>
  <c r="BG48" i="17"/>
  <c r="BG49" i="17"/>
  <c r="BG50" i="17"/>
  <c r="BG51" i="17"/>
  <c r="BG52" i="17"/>
  <c r="BG53" i="17"/>
  <c r="BG54" i="17"/>
  <c r="BG55" i="17"/>
  <c r="BG56" i="17"/>
  <c r="BG57" i="17"/>
  <c r="BG58" i="17"/>
  <c r="BG59" i="17"/>
  <c r="BG60" i="17"/>
  <c r="BG61" i="17"/>
  <c r="BG62" i="17"/>
  <c r="BG63" i="17"/>
  <c r="BG64" i="17"/>
  <c r="BG65" i="17"/>
  <c r="BG66" i="17"/>
  <c r="BG67" i="17"/>
  <c r="BG68" i="17"/>
  <c r="BG69" i="17"/>
  <c r="BG70" i="17"/>
  <c r="BG71" i="17"/>
  <c r="BG72" i="17"/>
  <c r="BG73" i="17"/>
  <c r="BG74" i="17"/>
  <c r="BG75" i="17"/>
  <c r="BG76" i="17"/>
  <c r="BG77" i="17"/>
  <c r="BG78" i="17"/>
  <c r="BG79" i="17"/>
  <c r="BG80" i="17"/>
  <c r="BG81" i="17"/>
  <c r="BG82" i="17"/>
  <c r="BG83" i="17"/>
  <c r="BG84" i="17"/>
  <c r="BG85" i="17"/>
  <c r="BG86" i="17"/>
  <c r="BG87" i="17"/>
  <c r="BG88" i="17"/>
  <c r="BG89" i="17"/>
  <c r="BG90" i="17"/>
  <c r="BG91" i="17"/>
  <c r="BG92" i="17"/>
  <c r="BG93" i="17"/>
  <c r="BG94" i="17"/>
  <c r="BG95" i="17"/>
  <c r="BG96" i="17"/>
  <c r="BG97" i="17"/>
  <c r="BG98" i="17"/>
  <c r="BG99" i="17"/>
  <c r="BG100" i="17"/>
  <c r="BG101" i="17"/>
  <c r="BG102" i="17"/>
  <c r="BG103" i="17"/>
  <c r="BG104" i="17"/>
  <c r="BG105" i="17"/>
  <c r="BG106" i="17"/>
  <c r="BG107" i="17"/>
  <c r="BG108" i="17"/>
  <c r="BG109" i="17"/>
  <c r="BG110" i="17"/>
  <c r="BG111" i="17"/>
  <c r="BG112" i="17"/>
  <c r="BG113" i="17"/>
  <c r="BG114" i="17"/>
  <c r="BG115" i="17"/>
  <c r="BG116" i="17"/>
  <c r="BG117" i="17"/>
  <c r="BG118" i="17"/>
  <c r="BG119" i="17"/>
  <c r="BG120" i="17"/>
  <c r="BG121" i="17"/>
  <c r="BG122" i="17"/>
  <c r="BG123" i="17"/>
  <c r="BG124" i="17"/>
  <c r="BG125" i="17"/>
  <c r="BG126" i="17"/>
  <c r="BG127" i="17"/>
  <c r="BG128" i="17"/>
  <c r="BG129" i="17"/>
  <c r="BG130" i="17"/>
  <c r="BG131" i="17"/>
  <c r="BG132" i="17"/>
  <c r="BG133" i="17"/>
  <c r="BG134" i="17"/>
  <c r="BG135" i="17"/>
  <c r="BG136" i="17"/>
  <c r="BG137" i="17"/>
  <c r="BG138" i="17"/>
  <c r="BG139" i="17"/>
  <c r="BG140" i="17"/>
  <c r="BG141" i="17"/>
  <c r="BG142" i="17"/>
  <c r="BG143" i="17"/>
  <c r="BG144" i="17"/>
  <c r="BG145" i="17"/>
  <c r="BG146" i="17"/>
  <c r="BG147" i="17"/>
  <c r="BG148" i="17"/>
  <c r="BG149" i="17"/>
  <c r="BG150" i="17"/>
  <c r="BE9" i="17"/>
  <c r="BE10" i="17"/>
  <c r="BE11" i="17"/>
  <c r="BE12" i="17"/>
  <c r="BE13" i="17"/>
  <c r="BE14" i="17"/>
  <c r="BE15" i="17"/>
  <c r="BE16" i="17"/>
  <c r="BE17" i="17"/>
  <c r="BE18" i="17"/>
  <c r="BE19" i="17"/>
  <c r="BE20" i="17"/>
  <c r="BE21" i="17"/>
  <c r="BE22" i="17"/>
  <c r="BE23" i="17"/>
  <c r="BE24" i="17"/>
  <c r="BE25" i="17"/>
  <c r="BE26" i="17"/>
  <c r="BE27" i="17"/>
  <c r="BE28" i="17"/>
  <c r="BE29" i="17"/>
  <c r="BE30" i="17"/>
  <c r="BE31" i="17"/>
  <c r="BE32" i="17"/>
  <c r="BE33" i="17"/>
  <c r="BE34" i="17"/>
  <c r="BE35" i="17"/>
  <c r="BE36" i="17"/>
  <c r="BE37" i="17"/>
  <c r="BE38" i="17"/>
  <c r="BE39" i="17"/>
  <c r="BE40" i="17"/>
  <c r="BE41" i="17"/>
  <c r="BE42" i="17"/>
  <c r="BE43" i="17"/>
  <c r="BE44" i="17"/>
  <c r="BE45" i="17"/>
  <c r="BE46" i="17"/>
  <c r="BE47" i="17"/>
  <c r="BE48" i="17"/>
  <c r="BE49" i="17"/>
  <c r="BE50" i="17"/>
  <c r="BE51" i="17"/>
  <c r="BE52" i="17"/>
  <c r="BE53" i="17"/>
  <c r="BE54" i="17"/>
  <c r="BE55" i="17"/>
  <c r="BE56" i="17"/>
  <c r="BE57" i="17"/>
  <c r="BE58" i="17"/>
  <c r="BE59" i="17"/>
  <c r="BE60" i="17"/>
  <c r="BE61" i="17"/>
  <c r="BE62" i="17"/>
  <c r="BE63" i="17"/>
  <c r="BE64" i="17"/>
  <c r="BE65" i="17"/>
  <c r="BE66" i="17"/>
  <c r="BE67" i="17"/>
  <c r="BE68" i="17"/>
  <c r="BE69" i="17"/>
  <c r="BE70" i="17"/>
  <c r="BE71" i="17"/>
  <c r="BE72" i="17"/>
  <c r="BE73" i="17"/>
  <c r="BE74" i="17"/>
  <c r="BE75" i="17"/>
  <c r="BE76" i="17"/>
  <c r="BE77" i="17"/>
  <c r="BE78" i="17"/>
  <c r="BE79" i="17"/>
  <c r="BE80" i="17"/>
  <c r="BE81" i="17"/>
  <c r="BE82" i="17"/>
  <c r="BE83" i="17"/>
  <c r="BE84" i="17"/>
  <c r="BE85" i="17"/>
  <c r="BE86" i="17"/>
  <c r="BE87" i="17"/>
  <c r="BE88" i="17"/>
  <c r="BE89" i="17"/>
  <c r="BE90" i="17"/>
  <c r="BE91" i="17"/>
  <c r="BE92" i="17"/>
  <c r="BE93" i="17"/>
  <c r="BE94" i="17"/>
  <c r="BE95" i="17"/>
  <c r="BE96" i="17"/>
  <c r="BE97" i="17"/>
  <c r="BE98" i="17"/>
  <c r="BE99" i="17"/>
  <c r="BE100" i="17"/>
  <c r="BE101" i="17"/>
  <c r="BE102" i="17"/>
  <c r="BE103" i="17"/>
  <c r="BE104" i="17"/>
  <c r="BE105" i="17"/>
  <c r="BE106" i="17"/>
  <c r="BE107" i="17"/>
  <c r="BE108" i="17"/>
  <c r="BE109" i="17"/>
  <c r="BE110" i="17"/>
  <c r="BE111" i="17"/>
  <c r="BE112" i="17"/>
  <c r="BE113" i="17"/>
  <c r="BE114" i="17"/>
  <c r="BE115" i="17"/>
  <c r="BE116" i="17"/>
  <c r="BE117" i="17"/>
  <c r="BE118" i="17"/>
  <c r="BE119" i="17"/>
  <c r="BE120" i="17"/>
  <c r="BE121" i="17"/>
  <c r="BE122" i="17"/>
  <c r="BE123" i="17"/>
  <c r="BE124" i="17"/>
  <c r="BE125" i="17"/>
  <c r="BE126" i="17"/>
  <c r="BE127" i="17"/>
  <c r="BE128" i="17"/>
  <c r="BE129" i="17"/>
  <c r="BE130" i="17"/>
  <c r="BE131" i="17"/>
  <c r="BE132" i="17"/>
  <c r="BE133" i="17"/>
  <c r="BE134" i="17"/>
  <c r="BE135" i="17"/>
  <c r="BE136" i="17"/>
  <c r="BE137" i="17"/>
  <c r="BE138" i="17"/>
  <c r="BE139" i="17"/>
  <c r="BE140" i="17"/>
  <c r="BE141" i="17"/>
  <c r="BE142" i="17"/>
  <c r="BE143" i="17"/>
  <c r="BE144" i="17"/>
  <c r="BE145" i="17"/>
  <c r="BE146" i="17"/>
  <c r="BE147" i="17"/>
  <c r="BE148" i="17"/>
  <c r="BE149" i="17"/>
  <c r="BE150" i="17"/>
  <c r="BC9" i="17"/>
  <c r="BC10" i="17"/>
  <c r="BC11" i="17"/>
  <c r="BC12" i="17"/>
  <c r="BC13" i="17"/>
  <c r="BC14" i="17"/>
  <c r="BC15" i="17"/>
  <c r="BC16" i="17"/>
  <c r="BC17" i="17"/>
  <c r="BC18" i="17"/>
  <c r="BC19" i="17"/>
  <c r="BC20" i="17"/>
  <c r="BC21" i="17"/>
  <c r="BC22" i="17"/>
  <c r="BC23" i="17"/>
  <c r="BC24" i="17"/>
  <c r="BC25" i="17"/>
  <c r="BC26" i="17"/>
  <c r="BC27" i="17"/>
  <c r="BC28" i="17"/>
  <c r="BC29" i="17"/>
  <c r="BC30" i="17"/>
  <c r="BC31" i="17"/>
  <c r="BC32" i="17"/>
  <c r="BC33" i="17"/>
  <c r="BC34" i="17"/>
  <c r="BC35" i="17"/>
  <c r="BC36" i="17"/>
  <c r="BC37" i="17"/>
  <c r="BC38" i="17"/>
  <c r="BC39" i="17"/>
  <c r="BC40" i="17"/>
  <c r="BC41" i="17"/>
  <c r="BC42" i="17"/>
  <c r="BC43" i="17"/>
  <c r="BC44" i="17"/>
  <c r="BC45" i="17"/>
  <c r="BC46" i="17"/>
  <c r="BC47" i="17"/>
  <c r="BC48" i="17"/>
  <c r="BC49" i="17"/>
  <c r="BC50" i="17"/>
  <c r="BC51" i="17"/>
  <c r="BC52" i="17"/>
  <c r="BC53" i="17"/>
  <c r="BC54" i="17"/>
  <c r="BC55" i="17"/>
  <c r="BC56" i="17"/>
  <c r="BC57" i="17"/>
  <c r="BC58" i="17"/>
  <c r="BC59" i="17"/>
  <c r="BC60" i="17"/>
  <c r="BC61" i="17"/>
  <c r="BC62" i="17"/>
  <c r="BC63" i="17"/>
  <c r="BC64" i="17"/>
  <c r="BC65" i="17"/>
  <c r="BC66" i="17"/>
  <c r="BC67" i="17"/>
  <c r="BC68" i="17"/>
  <c r="BC69" i="17"/>
  <c r="BC70" i="17"/>
  <c r="BC71" i="17"/>
  <c r="BC72" i="17"/>
  <c r="BC73" i="17"/>
  <c r="BC74" i="17"/>
  <c r="BC75" i="17"/>
  <c r="BC76" i="17"/>
  <c r="BC77" i="17"/>
  <c r="BC78" i="17"/>
  <c r="BC79" i="17"/>
  <c r="BC80" i="17"/>
  <c r="BC81" i="17"/>
  <c r="BC82" i="17"/>
  <c r="BC83" i="17"/>
  <c r="BC84" i="17"/>
  <c r="BC85" i="17"/>
  <c r="BC86" i="17"/>
  <c r="BC87" i="17"/>
  <c r="BC88" i="17"/>
  <c r="BC89" i="17"/>
  <c r="BC90" i="17"/>
  <c r="BC91" i="17"/>
  <c r="BC92" i="17"/>
  <c r="BC93" i="17"/>
  <c r="BC94" i="17"/>
  <c r="BC95" i="17"/>
  <c r="BC96" i="17"/>
  <c r="BC97" i="17"/>
  <c r="BC98" i="17"/>
  <c r="BC99" i="17"/>
  <c r="BC100" i="17"/>
  <c r="BC101" i="17"/>
  <c r="BC102" i="17"/>
  <c r="BC103" i="17"/>
  <c r="BC104" i="17"/>
  <c r="BC105" i="17"/>
  <c r="BC106" i="17"/>
  <c r="BC107" i="17"/>
  <c r="BC108" i="17"/>
  <c r="BC109" i="17"/>
  <c r="BC110" i="17"/>
  <c r="BC111" i="17"/>
  <c r="BC112" i="17"/>
  <c r="BC113" i="17"/>
  <c r="BC114" i="17"/>
  <c r="BC115" i="17"/>
  <c r="BC116" i="17"/>
  <c r="BC117" i="17"/>
  <c r="BC118" i="17"/>
  <c r="BC119" i="17"/>
  <c r="BC120" i="17"/>
  <c r="BC121" i="17"/>
  <c r="BC122" i="17"/>
  <c r="BC123" i="17"/>
  <c r="BC124" i="17"/>
  <c r="BC125" i="17"/>
  <c r="BC126" i="17"/>
  <c r="BC127" i="17"/>
  <c r="BC128" i="17"/>
  <c r="BC129" i="17"/>
  <c r="BC130" i="17"/>
  <c r="BC131" i="17"/>
  <c r="BC132" i="17"/>
  <c r="BC133" i="17"/>
  <c r="BC134" i="17"/>
  <c r="BC135" i="17"/>
  <c r="BC136" i="17"/>
  <c r="BC137" i="17"/>
  <c r="BC138" i="17"/>
  <c r="BC139" i="17"/>
  <c r="BC140" i="17"/>
  <c r="BC141" i="17"/>
  <c r="BC142" i="17"/>
  <c r="BC143" i="17"/>
  <c r="BC144" i="17"/>
  <c r="BC145" i="17"/>
  <c r="BC146" i="17"/>
  <c r="BC147" i="17"/>
  <c r="BC148" i="17"/>
  <c r="BC149" i="17"/>
  <c r="BC150" i="17"/>
  <c r="BA9" i="17"/>
  <c r="BA10" i="17"/>
  <c r="BA11" i="17"/>
  <c r="BA12" i="17"/>
  <c r="BA13" i="17"/>
  <c r="BA14" i="17"/>
  <c r="BA15" i="17"/>
  <c r="BA16" i="17"/>
  <c r="BA17" i="17"/>
  <c r="BA18" i="17"/>
  <c r="BA19" i="17"/>
  <c r="BA20" i="17"/>
  <c r="BA21" i="17"/>
  <c r="BA22" i="17"/>
  <c r="BA23" i="17"/>
  <c r="BA24" i="17"/>
  <c r="BA25" i="17"/>
  <c r="BA26" i="17"/>
  <c r="BA27" i="17"/>
  <c r="BA28" i="17"/>
  <c r="BA29" i="17"/>
  <c r="BA30" i="17"/>
  <c r="BA31" i="17"/>
  <c r="BA32" i="17"/>
  <c r="BA33" i="17"/>
  <c r="BA34" i="17"/>
  <c r="BA35" i="17"/>
  <c r="BA36" i="17"/>
  <c r="BA37" i="17"/>
  <c r="BA38" i="17"/>
  <c r="BA39" i="17"/>
  <c r="BA40" i="17"/>
  <c r="BA41" i="17"/>
  <c r="BA42" i="17"/>
  <c r="BA43" i="17"/>
  <c r="BA44" i="17"/>
  <c r="BA45" i="17"/>
  <c r="BA46" i="17"/>
  <c r="BA47" i="17"/>
  <c r="BA48" i="17"/>
  <c r="BA49" i="17"/>
  <c r="BA50" i="17"/>
  <c r="BA51" i="17"/>
  <c r="BA52" i="17"/>
  <c r="BA53" i="17"/>
  <c r="BA54" i="17"/>
  <c r="BA55" i="17"/>
  <c r="BA56" i="17"/>
  <c r="BA57" i="17"/>
  <c r="BA58" i="17"/>
  <c r="BA59" i="17"/>
  <c r="BA60" i="17"/>
  <c r="BA61" i="17"/>
  <c r="BA62" i="17"/>
  <c r="BA63" i="17"/>
  <c r="BA64" i="17"/>
  <c r="BA65" i="17"/>
  <c r="BA66" i="17"/>
  <c r="BA67" i="17"/>
  <c r="BA68" i="17"/>
  <c r="BA69" i="17"/>
  <c r="BA70" i="17"/>
  <c r="BA71" i="17"/>
  <c r="BA72" i="17"/>
  <c r="BA73" i="17"/>
  <c r="BA74" i="17"/>
  <c r="BA75" i="17"/>
  <c r="BA76" i="17"/>
  <c r="BA77" i="17"/>
  <c r="BA78" i="17"/>
  <c r="BA79" i="17"/>
  <c r="BA80" i="17"/>
  <c r="BA81" i="17"/>
  <c r="BA82" i="17"/>
  <c r="BA83" i="17"/>
  <c r="BA84" i="17"/>
  <c r="BA85" i="17"/>
  <c r="BA86" i="17"/>
  <c r="BA87" i="17"/>
  <c r="BA88" i="17"/>
  <c r="BA89" i="17"/>
  <c r="BA90" i="17"/>
  <c r="BA91" i="17"/>
  <c r="BA92" i="17"/>
  <c r="BA93" i="17"/>
  <c r="BA94" i="17"/>
  <c r="BA95" i="17"/>
  <c r="BA96" i="17"/>
  <c r="BA97" i="17"/>
  <c r="BA98" i="17"/>
  <c r="BA99" i="17"/>
  <c r="BA100" i="17"/>
  <c r="BA101" i="17"/>
  <c r="BA102" i="17"/>
  <c r="BA103" i="17"/>
  <c r="BA104" i="17"/>
  <c r="BA105" i="17"/>
  <c r="BA106" i="17"/>
  <c r="BA107" i="17"/>
  <c r="BA108" i="17"/>
  <c r="BA109" i="17"/>
  <c r="BA110" i="17"/>
  <c r="BA111" i="17"/>
  <c r="BA112" i="17"/>
  <c r="BA113" i="17"/>
  <c r="BA114" i="17"/>
  <c r="BA115" i="17"/>
  <c r="BA116" i="17"/>
  <c r="BA117" i="17"/>
  <c r="BA118" i="17"/>
  <c r="BA119" i="17"/>
  <c r="BA120" i="17"/>
  <c r="BA121" i="17"/>
  <c r="BA122" i="17"/>
  <c r="BA123" i="17"/>
  <c r="BA124" i="17"/>
  <c r="BA125" i="17"/>
  <c r="BA126" i="17"/>
  <c r="BA127" i="17"/>
  <c r="BA128" i="17"/>
  <c r="BA129" i="17"/>
  <c r="BA130" i="17"/>
  <c r="BA131" i="17"/>
  <c r="BA132" i="17"/>
  <c r="BA133" i="17"/>
  <c r="BA134" i="17"/>
  <c r="BA135" i="17"/>
  <c r="BA136" i="17"/>
  <c r="BA137" i="17"/>
  <c r="BA138" i="17"/>
  <c r="BA139" i="17"/>
  <c r="BA140" i="17"/>
  <c r="BA141" i="17"/>
  <c r="BA142" i="17"/>
  <c r="BA143" i="17"/>
  <c r="BA144" i="17"/>
  <c r="BA145" i="17"/>
  <c r="BA146" i="17"/>
  <c r="BA147" i="17"/>
  <c r="BA148" i="17"/>
  <c r="BA149" i="17"/>
  <c r="BA150" i="17"/>
  <c r="AY9" i="17"/>
  <c r="AY10" i="17"/>
  <c r="AY11" i="17"/>
  <c r="AY12" i="17"/>
  <c r="AY13" i="17"/>
  <c r="AY14" i="17"/>
  <c r="AY15" i="17"/>
  <c r="AY16" i="17"/>
  <c r="AY17" i="17"/>
  <c r="AY18" i="17"/>
  <c r="AY19" i="17"/>
  <c r="AY20" i="17"/>
  <c r="AY21" i="17"/>
  <c r="AY22" i="17"/>
  <c r="AY23" i="17"/>
  <c r="AY24" i="17"/>
  <c r="AY25" i="17"/>
  <c r="AY26" i="17"/>
  <c r="AY27" i="17"/>
  <c r="AY28" i="17"/>
  <c r="AY29" i="17"/>
  <c r="AY30" i="17"/>
  <c r="AY31" i="17"/>
  <c r="AY32" i="17"/>
  <c r="AY33" i="17"/>
  <c r="AY34" i="17"/>
  <c r="AY35" i="17"/>
  <c r="AY36" i="17"/>
  <c r="AY37" i="17"/>
  <c r="AY38" i="17"/>
  <c r="AY39" i="17"/>
  <c r="AY40" i="17"/>
  <c r="AY41" i="17"/>
  <c r="AY42" i="17"/>
  <c r="AY43" i="17"/>
  <c r="AY44" i="17"/>
  <c r="AY45" i="17"/>
  <c r="AY46" i="17"/>
  <c r="AY47" i="17"/>
  <c r="AY48" i="17"/>
  <c r="AY49" i="17"/>
  <c r="AY50" i="17"/>
  <c r="AY51" i="17"/>
  <c r="AY52" i="17"/>
  <c r="AY53" i="17"/>
  <c r="AY54" i="17"/>
  <c r="AY55" i="17"/>
  <c r="AY56" i="17"/>
  <c r="AY57" i="17"/>
  <c r="AY58" i="17"/>
  <c r="AY59" i="17"/>
  <c r="AY60" i="17"/>
  <c r="AY61" i="17"/>
  <c r="AY62" i="17"/>
  <c r="AY63" i="17"/>
  <c r="AY64" i="17"/>
  <c r="AY65" i="17"/>
  <c r="AY66" i="17"/>
  <c r="AY67" i="17"/>
  <c r="AY68" i="17"/>
  <c r="AY69" i="17"/>
  <c r="AY70" i="17"/>
  <c r="AY71" i="17"/>
  <c r="AY72" i="17"/>
  <c r="AY73" i="17"/>
  <c r="AY74" i="17"/>
  <c r="AY75" i="17"/>
  <c r="AY76" i="17"/>
  <c r="AY77" i="17"/>
  <c r="AY78" i="17"/>
  <c r="AY79" i="17"/>
  <c r="AY80" i="17"/>
  <c r="AY81" i="17"/>
  <c r="AY82" i="17"/>
  <c r="AY83" i="17"/>
  <c r="AY84" i="17"/>
  <c r="AY85" i="17"/>
  <c r="AY86" i="17"/>
  <c r="AY87" i="17"/>
  <c r="AY88" i="17"/>
  <c r="AY89" i="17"/>
  <c r="AY90" i="17"/>
  <c r="AY91" i="17"/>
  <c r="AY92" i="17"/>
  <c r="AY93" i="17"/>
  <c r="AY94" i="17"/>
  <c r="AY95" i="17"/>
  <c r="AY96" i="17"/>
  <c r="AY97" i="17"/>
  <c r="AY98" i="17"/>
  <c r="AY99" i="17"/>
  <c r="AY100" i="17"/>
  <c r="AY101" i="17"/>
  <c r="AY102" i="17"/>
  <c r="AY103" i="17"/>
  <c r="AY104" i="17"/>
  <c r="AY105" i="17"/>
  <c r="AY106" i="17"/>
  <c r="AY107" i="17"/>
  <c r="AY108" i="17"/>
  <c r="AY109" i="17"/>
  <c r="AY110" i="17"/>
  <c r="AY111" i="17"/>
  <c r="AY112" i="17"/>
  <c r="AY113" i="17"/>
  <c r="AY114" i="17"/>
  <c r="AY115" i="17"/>
  <c r="AY116" i="17"/>
  <c r="AY117" i="17"/>
  <c r="AY118" i="17"/>
  <c r="AY119" i="17"/>
  <c r="AY120" i="17"/>
  <c r="AY121" i="17"/>
  <c r="AY122" i="17"/>
  <c r="AY123" i="17"/>
  <c r="AY124" i="17"/>
  <c r="AY125" i="17"/>
  <c r="AY126" i="17"/>
  <c r="AY127" i="17"/>
  <c r="AY128" i="17"/>
  <c r="AY129" i="17"/>
  <c r="AY130" i="17"/>
  <c r="AY131" i="17"/>
  <c r="AY132" i="17"/>
  <c r="AY133" i="17"/>
  <c r="AY134" i="17"/>
  <c r="AY135" i="17"/>
  <c r="AY136" i="17"/>
  <c r="AY137" i="17"/>
  <c r="AY138" i="17"/>
  <c r="AY139" i="17"/>
  <c r="AY140" i="17"/>
  <c r="AY141" i="17"/>
  <c r="AY142" i="17"/>
  <c r="AY143" i="17"/>
  <c r="AY144" i="17"/>
  <c r="AY145" i="17"/>
  <c r="AY146" i="17"/>
  <c r="AY147" i="17"/>
  <c r="AY148" i="17"/>
  <c r="AY149" i="17"/>
  <c r="AY150" i="17"/>
  <c r="AW9" i="17"/>
  <c r="AW10" i="17"/>
  <c r="AW11" i="17"/>
  <c r="AW12" i="17"/>
  <c r="AW13" i="17"/>
  <c r="AW14" i="17"/>
  <c r="AW15" i="17"/>
  <c r="AW16" i="17"/>
  <c r="AW17" i="17"/>
  <c r="AW18" i="17"/>
  <c r="AW19" i="17"/>
  <c r="AW20" i="17"/>
  <c r="AW21" i="17"/>
  <c r="AW22" i="17"/>
  <c r="AW23" i="17"/>
  <c r="AW24" i="17"/>
  <c r="AW25" i="17"/>
  <c r="AW26" i="17"/>
  <c r="AW27" i="17"/>
  <c r="AW28" i="17"/>
  <c r="AW29" i="17"/>
  <c r="AW30" i="17"/>
  <c r="AW31" i="17"/>
  <c r="AW32" i="17"/>
  <c r="AW33" i="17"/>
  <c r="AW34" i="17"/>
  <c r="AW35" i="17"/>
  <c r="AW36" i="17"/>
  <c r="AW37" i="17"/>
  <c r="AW38" i="17"/>
  <c r="AW39" i="17"/>
  <c r="AW40" i="17"/>
  <c r="AW41" i="17"/>
  <c r="AW42" i="17"/>
  <c r="AW43" i="17"/>
  <c r="AW44" i="17"/>
  <c r="AW45" i="17"/>
  <c r="AW46" i="17"/>
  <c r="AW47" i="17"/>
  <c r="AW48" i="17"/>
  <c r="AW49" i="17"/>
  <c r="AW50" i="17"/>
  <c r="AW51" i="17"/>
  <c r="AW52" i="17"/>
  <c r="AW53" i="17"/>
  <c r="AW54" i="17"/>
  <c r="AW55" i="17"/>
  <c r="AW56" i="17"/>
  <c r="AW57" i="17"/>
  <c r="AW58" i="17"/>
  <c r="AW59" i="17"/>
  <c r="AW60" i="17"/>
  <c r="AW61" i="17"/>
  <c r="AW62" i="17"/>
  <c r="AW63" i="17"/>
  <c r="AW64" i="17"/>
  <c r="AW65" i="17"/>
  <c r="AW66" i="17"/>
  <c r="AW67" i="17"/>
  <c r="AW68" i="17"/>
  <c r="AW69" i="17"/>
  <c r="AW70" i="17"/>
  <c r="AW71" i="17"/>
  <c r="AW72" i="17"/>
  <c r="AW73" i="17"/>
  <c r="AW74" i="17"/>
  <c r="AW75" i="17"/>
  <c r="AW76" i="17"/>
  <c r="AW77" i="17"/>
  <c r="AW78" i="17"/>
  <c r="AW79" i="17"/>
  <c r="AW80" i="17"/>
  <c r="AW81" i="17"/>
  <c r="AW82" i="17"/>
  <c r="AW83" i="17"/>
  <c r="AW84" i="17"/>
  <c r="AW85" i="17"/>
  <c r="AW86" i="17"/>
  <c r="AW87" i="17"/>
  <c r="AW88" i="17"/>
  <c r="AW89" i="17"/>
  <c r="AW90" i="17"/>
  <c r="AW91" i="17"/>
  <c r="AW92" i="17"/>
  <c r="AW93" i="17"/>
  <c r="AW94" i="17"/>
  <c r="AW95" i="17"/>
  <c r="AW96" i="17"/>
  <c r="AW97" i="17"/>
  <c r="AW98" i="17"/>
  <c r="AW99" i="17"/>
  <c r="AW100" i="17"/>
  <c r="AW101" i="17"/>
  <c r="AW102" i="17"/>
  <c r="AW103" i="17"/>
  <c r="AW104" i="17"/>
  <c r="AW105" i="17"/>
  <c r="AW106" i="17"/>
  <c r="AW107" i="17"/>
  <c r="AW108" i="17"/>
  <c r="AW109" i="17"/>
  <c r="AW110" i="17"/>
  <c r="AW111" i="17"/>
  <c r="AW112" i="17"/>
  <c r="AW113" i="17"/>
  <c r="AW114" i="17"/>
  <c r="AW115" i="17"/>
  <c r="AW116" i="17"/>
  <c r="AW117" i="17"/>
  <c r="AW118" i="17"/>
  <c r="AW119" i="17"/>
  <c r="AW120" i="17"/>
  <c r="AW121" i="17"/>
  <c r="AW122" i="17"/>
  <c r="AW123" i="17"/>
  <c r="AW124" i="17"/>
  <c r="AW125" i="17"/>
  <c r="AW126" i="17"/>
  <c r="AW127" i="17"/>
  <c r="AW128" i="17"/>
  <c r="AW129" i="17"/>
  <c r="AW130" i="17"/>
  <c r="AW131" i="17"/>
  <c r="AW132" i="17"/>
  <c r="AW133" i="17"/>
  <c r="AW134" i="17"/>
  <c r="AW135" i="17"/>
  <c r="AW136" i="17"/>
  <c r="AW137" i="17"/>
  <c r="AW138" i="17"/>
  <c r="AW139" i="17"/>
  <c r="AW140" i="17"/>
  <c r="AW141" i="17"/>
  <c r="AW142" i="17"/>
  <c r="AW143" i="17"/>
  <c r="AW144" i="17"/>
  <c r="AW145" i="17"/>
  <c r="AW146" i="17"/>
  <c r="AW147" i="17"/>
  <c r="AW148" i="17"/>
  <c r="AW149" i="17"/>
  <c r="AW150" i="17"/>
  <c r="AU9" i="17"/>
  <c r="AU10" i="17"/>
  <c r="AU11" i="17"/>
  <c r="AU12" i="17"/>
  <c r="AU13" i="17"/>
  <c r="AU14" i="17"/>
  <c r="AU15" i="17"/>
  <c r="AU16" i="17"/>
  <c r="AU17" i="17"/>
  <c r="AU18" i="17"/>
  <c r="AU19" i="17"/>
  <c r="AU20" i="17"/>
  <c r="AU21" i="17"/>
  <c r="AU22" i="17"/>
  <c r="AU23" i="17"/>
  <c r="AU24" i="17"/>
  <c r="AU25" i="17"/>
  <c r="AU26" i="17"/>
  <c r="AU27" i="17"/>
  <c r="AU28" i="17"/>
  <c r="AU29" i="17"/>
  <c r="AU30" i="17"/>
  <c r="AU31" i="17"/>
  <c r="AU32" i="17"/>
  <c r="AU33" i="17"/>
  <c r="AU34" i="17"/>
  <c r="AU35" i="17"/>
  <c r="AU36" i="17"/>
  <c r="AU37" i="17"/>
  <c r="AU38" i="17"/>
  <c r="AU39" i="17"/>
  <c r="AU40" i="17"/>
  <c r="AU41" i="17"/>
  <c r="AU42" i="17"/>
  <c r="AU43" i="17"/>
  <c r="AU44" i="17"/>
  <c r="AU45" i="17"/>
  <c r="AU46" i="17"/>
  <c r="AU47" i="17"/>
  <c r="AU48" i="17"/>
  <c r="AU49" i="17"/>
  <c r="AU50" i="17"/>
  <c r="AU51" i="17"/>
  <c r="AU52" i="17"/>
  <c r="AU53" i="17"/>
  <c r="AU54" i="17"/>
  <c r="AU55" i="17"/>
  <c r="AU56" i="17"/>
  <c r="AU57" i="17"/>
  <c r="AU58" i="17"/>
  <c r="AU59" i="17"/>
  <c r="AU60" i="17"/>
  <c r="AU61" i="17"/>
  <c r="AU62" i="17"/>
  <c r="AU63" i="17"/>
  <c r="AU64" i="17"/>
  <c r="AU65" i="17"/>
  <c r="AU66" i="17"/>
  <c r="AU67" i="17"/>
  <c r="AU68" i="17"/>
  <c r="AU69" i="17"/>
  <c r="AU70" i="17"/>
  <c r="AU71" i="17"/>
  <c r="AU72" i="17"/>
  <c r="AU73" i="17"/>
  <c r="AU74" i="17"/>
  <c r="AU75" i="17"/>
  <c r="AU76" i="17"/>
  <c r="AU77" i="17"/>
  <c r="AU78" i="17"/>
  <c r="AU79" i="17"/>
  <c r="AU80" i="17"/>
  <c r="AU81" i="17"/>
  <c r="AU82" i="17"/>
  <c r="AU83" i="17"/>
  <c r="AU84" i="17"/>
  <c r="AU85" i="17"/>
  <c r="AU86" i="17"/>
  <c r="AU87" i="17"/>
  <c r="AU88" i="17"/>
  <c r="AU89" i="17"/>
  <c r="AU90" i="17"/>
  <c r="AU91" i="17"/>
  <c r="AU92" i="17"/>
  <c r="AU93" i="17"/>
  <c r="AU94" i="17"/>
  <c r="AU95" i="17"/>
  <c r="AU96" i="17"/>
  <c r="AU97" i="17"/>
  <c r="AU98" i="17"/>
  <c r="AU99" i="17"/>
  <c r="AU100" i="17"/>
  <c r="AU101" i="17"/>
  <c r="AU102" i="17"/>
  <c r="AU103" i="17"/>
  <c r="AU104" i="17"/>
  <c r="AU105" i="17"/>
  <c r="AU106" i="17"/>
  <c r="AU107" i="17"/>
  <c r="AU108" i="17"/>
  <c r="AU109" i="17"/>
  <c r="AU110" i="17"/>
  <c r="AU111" i="17"/>
  <c r="AU112" i="17"/>
  <c r="AU113" i="17"/>
  <c r="AU114" i="17"/>
  <c r="AU115" i="17"/>
  <c r="AU116" i="17"/>
  <c r="AU117" i="17"/>
  <c r="AU118" i="17"/>
  <c r="AU119" i="17"/>
  <c r="AU120" i="17"/>
  <c r="AU121" i="17"/>
  <c r="AU122" i="17"/>
  <c r="AU123" i="17"/>
  <c r="AU124" i="17"/>
  <c r="AU125" i="17"/>
  <c r="AU126" i="17"/>
  <c r="AU127" i="17"/>
  <c r="AU128" i="17"/>
  <c r="AU129" i="17"/>
  <c r="AU130" i="17"/>
  <c r="AU131" i="17"/>
  <c r="AU132" i="17"/>
  <c r="AU133" i="17"/>
  <c r="AU134" i="17"/>
  <c r="AU135" i="17"/>
  <c r="AU136" i="17"/>
  <c r="AU137" i="17"/>
  <c r="AU138" i="17"/>
  <c r="AU139" i="17"/>
  <c r="AU140" i="17"/>
  <c r="AU141" i="17"/>
  <c r="AU142" i="17"/>
  <c r="AU143" i="17"/>
  <c r="AU144" i="17"/>
  <c r="AU145" i="17"/>
  <c r="AU146" i="17"/>
  <c r="AU147" i="17"/>
  <c r="AU148" i="17"/>
  <c r="AU149" i="17"/>
  <c r="AU150" i="17"/>
  <c r="AS9" i="17"/>
  <c r="AS10" i="17"/>
  <c r="AS11" i="17"/>
  <c r="AS12" i="17"/>
  <c r="AS13" i="17"/>
  <c r="AS14" i="17"/>
  <c r="AS15" i="17"/>
  <c r="AS16" i="17"/>
  <c r="AS17" i="17"/>
  <c r="AS18" i="17"/>
  <c r="AS19" i="17"/>
  <c r="AS20" i="17"/>
  <c r="AS21" i="17"/>
  <c r="AS22" i="17"/>
  <c r="AS23" i="17"/>
  <c r="AS24" i="17"/>
  <c r="AS25" i="17"/>
  <c r="AS26" i="17"/>
  <c r="AS27" i="17"/>
  <c r="AS28" i="17"/>
  <c r="AS29" i="17"/>
  <c r="AS30" i="17"/>
  <c r="AS31" i="17"/>
  <c r="AS32" i="17"/>
  <c r="AS33" i="17"/>
  <c r="AS34" i="17"/>
  <c r="AS35" i="17"/>
  <c r="AS36" i="17"/>
  <c r="AS37" i="17"/>
  <c r="AS38" i="17"/>
  <c r="AS39" i="17"/>
  <c r="AS40" i="17"/>
  <c r="AS41" i="17"/>
  <c r="AS42" i="17"/>
  <c r="AS43" i="17"/>
  <c r="AS44" i="17"/>
  <c r="AS45" i="17"/>
  <c r="AS46" i="17"/>
  <c r="AS47" i="17"/>
  <c r="AS48" i="17"/>
  <c r="AS49" i="17"/>
  <c r="AS50" i="17"/>
  <c r="AS51" i="17"/>
  <c r="AS52" i="17"/>
  <c r="AS53" i="17"/>
  <c r="AS54" i="17"/>
  <c r="AS55" i="17"/>
  <c r="AS56" i="17"/>
  <c r="AS57" i="17"/>
  <c r="AS58" i="17"/>
  <c r="AS59" i="17"/>
  <c r="AS60" i="17"/>
  <c r="AS61" i="17"/>
  <c r="AS62" i="17"/>
  <c r="AS63" i="17"/>
  <c r="AS64" i="17"/>
  <c r="AS65" i="17"/>
  <c r="AS66" i="17"/>
  <c r="AS67" i="17"/>
  <c r="AS68" i="17"/>
  <c r="AS69" i="17"/>
  <c r="AS70" i="17"/>
  <c r="AS71" i="17"/>
  <c r="AS72" i="17"/>
  <c r="AS73" i="17"/>
  <c r="AS74" i="17"/>
  <c r="AS75" i="17"/>
  <c r="AS76" i="17"/>
  <c r="AS77" i="17"/>
  <c r="AS78" i="17"/>
  <c r="AS79" i="17"/>
  <c r="AS80" i="17"/>
  <c r="AS81" i="17"/>
  <c r="AS82" i="17"/>
  <c r="AS83" i="17"/>
  <c r="AS84" i="17"/>
  <c r="AS85" i="17"/>
  <c r="AS86" i="17"/>
  <c r="AS87" i="17"/>
  <c r="AS88" i="17"/>
  <c r="AS89" i="17"/>
  <c r="AS90" i="17"/>
  <c r="AS91" i="17"/>
  <c r="AS92" i="17"/>
  <c r="AS93" i="17"/>
  <c r="AS94" i="17"/>
  <c r="AS95" i="17"/>
  <c r="AS96" i="17"/>
  <c r="AS97" i="17"/>
  <c r="AS98" i="17"/>
  <c r="AS99" i="17"/>
  <c r="AS100" i="17"/>
  <c r="AS101" i="17"/>
  <c r="AS102" i="17"/>
  <c r="AS103" i="17"/>
  <c r="AS104" i="17"/>
  <c r="AS105" i="17"/>
  <c r="AS106" i="17"/>
  <c r="AS107" i="17"/>
  <c r="AS108" i="17"/>
  <c r="AS109" i="17"/>
  <c r="AS110" i="17"/>
  <c r="AS111" i="17"/>
  <c r="AS112" i="17"/>
  <c r="AS113" i="17"/>
  <c r="AS114" i="17"/>
  <c r="AS115" i="17"/>
  <c r="AS116" i="17"/>
  <c r="AS117" i="17"/>
  <c r="AS118" i="17"/>
  <c r="AS119" i="17"/>
  <c r="AS120" i="17"/>
  <c r="AS121" i="17"/>
  <c r="AS122" i="17"/>
  <c r="AS123" i="17"/>
  <c r="AS124" i="17"/>
  <c r="AS125" i="17"/>
  <c r="AS126" i="17"/>
  <c r="AS127" i="17"/>
  <c r="AS128" i="17"/>
  <c r="AS129" i="17"/>
  <c r="AS130" i="17"/>
  <c r="AS131" i="17"/>
  <c r="AS132" i="17"/>
  <c r="AS133" i="17"/>
  <c r="AS134" i="17"/>
  <c r="AS135" i="17"/>
  <c r="AS136" i="17"/>
  <c r="AS137" i="17"/>
  <c r="AS138" i="17"/>
  <c r="AS139" i="17"/>
  <c r="AS140" i="17"/>
  <c r="AS141" i="17"/>
  <c r="AS142" i="17"/>
  <c r="AS143" i="17"/>
  <c r="AS144" i="17"/>
  <c r="AS145" i="17"/>
  <c r="AS146" i="17"/>
  <c r="AS147" i="17"/>
  <c r="AS148" i="17"/>
  <c r="AS149" i="17"/>
  <c r="AS150" i="17"/>
  <c r="AQ9" i="17"/>
  <c r="AQ10" i="17"/>
  <c r="AQ11" i="17"/>
  <c r="AQ12" i="17"/>
  <c r="AQ13" i="17"/>
  <c r="AQ14" i="17"/>
  <c r="AQ15" i="17"/>
  <c r="AQ16" i="17"/>
  <c r="AQ17" i="17"/>
  <c r="AQ18" i="17"/>
  <c r="AQ19" i="17"/>
  <c r="AQ20" i="17"/>
  <c r="AQ21" i="17"/>
  <c r="AQ22" i="17"/>
  <c r="AQ23" i="17"/>
  <c r="AQ24" i="17"/>
  <c r="AQ25" i="17"/>
  <c r="AQ26" i="17"/>
  <c r="AQ27" i="17"/>
  <c r="AQ28" i="17"/>
  <c r="AQ29" i="17"/>
  <c r="AQ30" i="17"/>
  <c r="AQ31" i="17"/>
  <c r="AQ32" i="17"/>
  <c r="AQ33" i="17"/>
  <c r="AQ34" i="17"/>
  <c r="AQ35" i="17"/>
  <c r="AQ36" i="17"/>
  <c r="AQ37" i="17"/>
  <c r="AQ38" i="17"/>
  <c r="AQ39" i="17"/>
  <c r="AQ40" i="17"/>
  <c r="AQ41" i="17"/>
  <c r="AQ42" i="17"/>
  <c r="AQ43" i="17"/>
  <c r="AQ44" i="17"/>
  <c r="AQ45" i="17"/>
  <c r="AQ46" i="17"/>
  <c r="AQ47" i="17"/>
  <c r="AQ48" i="17"/>
  <c r="AQ49" i="17"/>
  <c r="AQ50" i="17"/>
  <c r="AQ51" i="17"/>
  <c r="AQ52" i="17"/>
  <c r="AQ53" i="17"/>
  <c r="AQ54" i="17"/>
  <c r="AQ55" i="17"/>
  <c r="AQ56" i="17"/>
  <c r="AQ57" i="17"/>
  <c r="AQ58" i="17"/>
  <c r="AQ59" i="17"/>
  <c r="AQ60" i="17"/>
  <c r="AQ61" i="17"/>
  <c r="AQ62" i="17"/>
  <c r="AQ63" i="17"/>
  <c r="AQ64" i="17"/>
  <c r="AQ65" i="17"/>
  <c r="AQ66" i="17"/>
  <c r="AQ67" i="17"/>
  <c r="AQ68" i="17"/>
  <c r="AQ69" i="17"/>
  <c r="AQ70" i="17"/>
  <c r="AQ71" i="17"/>
  <c r="AQ72" i="17"/>
  <c r="AQ73" i="17"/>
  <c r="AQ74" i="17"/>
  <c r="AQ75" i="17"/>
  <c r="AQ76" i="17"/>
  <c r="AQ77" i="17"/>
  <c r="AQ78" i="17"/>
  <c r="AQ79" i="17"/>
  <c r="AQ80" i="17"/>
  <c r="AQ81" i="17"/>
  <c r="AQ82" i="17"/>
  <c r="AQ83" i="17"/>
  <c r="AQ84" i="17"/>
  <c r="AQ85" i="17"/>
  <c r="AQ86" i="17"/>
  <c r="AQ87" i="17"/>
  <c r="AQ88" i="17"/>
  <c r="AQ89" i="17"/>
  <c r="AQ90" i="17"/>
  <c r="AQ91" i="17"/>
  <c r="AQ92" i="17"/>
  <c r="AQ93" i="17"/>
  <c r="AQ94" i="17"/>
  <c r="AQ95" i="17"/>
  <c r="AQ96" i="17"/>
  <c r="AQ97" i="17"/>
  <c r="AQ98" i="17"/>
  <c r="AQ99" i="17"/>
  <c r="AQ100" i="17"/>
  <c r="AQ101" i="17"/>
  <c r="AQ102" i="17"/>
  <c r="AQ103" i="17"/>
  <c r="AQ104" i="17"/>
  <c r="AQ105" i="17"/>
  <c r="AQ106" i="17"/>
  <c r="AQ107" i="17"/>
  <c r="AQ108" i="17"/>
  <c r="AQ109" i="17"/>
  <c r="AQ110" i="17"/>
  <c r="AQ111" i="17"/>
  <c r="AQ112" i="17"/>
  <c r="AQ113" i="17"/>
  <c r="AQ114" i="17"/>
  <c r="AQ115" i="17"/>
  <c r="AQ116" i="17"/>
  <c r="AQ117" i="17"/>
  <c r="AQ118" i="17"/>
  <c r="AQ119" i="17"/>
  <c r="AQ120" i="17"/>
  <c r="AQ121" i="17"/>
  <c r="AQ122" i="17"/>
  <c r="AQ123" i="17"/>
  <c r="AQ124" i="17"/>
  <c r="AQ125" i="17"/>
  <c r="AQ126" i="17"/>
  <c r="AQ127" i="17"/>
  <c r="AQ128" i="17"/>
  <c r="AQ129" i="17"/>
  <c r="AQ130" i="17"/>
  <c r="AQ131" i="17"/>
  <c r="AQ132" i="17"/>
  <c r="AQ133" i="17"/>
  <c r="AQ134" i="17"/>
  <c r="AQ135" i="17"/>
  <c r="AQ136" i="17"/>
  <c r="AQ137" i="17"/>
  <c r="AQ138" i="17"/>
  <c r="AQ139" i="17"/>
  <c r="AQ140" i="17"/>
  <c r="AQ141" i="17"/>
  <c r="AQ142" i="17"/>
  <c r="AQ143" i="17"/>
  <c r="AQ144" i="17"/>
  <c r="AQ145" i="17"/>
  <c r="AQ146" i="17"/>
  <c r="AQ147" i="17"/>
  <c r="AQ148" i="17"/>
  <c r="AQ149" i="17"/>
  <c r="AQ150" i="17"/>
  <c r="AO9" i="17"/>
  <c r="AO10" i="17"/>
  <c r="AO11" i="17"/>
  <c r="AO12" i="17"/>
  <c r="AO13" i="17"/>
  <c r="AO14" i="17"/>
  <c r="AO15" i="17"/>
  <c r="AO16" i="17"/>
  <c r="AO17" i="17"/>
  <c r="AO18" i="17"/>
  <c r="AO19" i="17"/>
  <c r="AO20" i="17"/>
  <c r="AO21" i="17"/>
  <c r="AO22" i="17"/>
  <c r="AO23" i="17"/>
  <c r="AO24" i="17"/>
  <c r="AO25" i="17"/>
  <c r="AO26" i="17"/>
  <c r="AO27" i="17"/>
  <c r="AO28" i="17"/>
  <c r="AO29" i="17"/>
  <c r="AO30" i="17"/>
  <c r="AO31" i="17"/>
  <c r="AO32" i="17"/>
  <c r="AO33" i="17"/>
  <c r="AO34" i="17"/>
  <c r="AO35" i="17"/>
  <c r="AO36" i="17"/>
  <c r="AO37" i="17"/>
  <c r="AO38" i="17"/>
  <c r="AO39" i="17"/>
  <c r="AO40" i="17"/>
  <c r="AO41" i="17"/>
  <c r="AO42" i="17"/>
  <c r="AO43" i="17"/>
  <c r="AO44" i="17"/>
  <c r="AO45" i="17"/>
  <c r="AO46" i="17"/>
  <c r="AO47" i="17"/>
  <c r="AO48" i="17"/>
  <c r="AO49" i="17"/>
  <c r="AO50" i="17"/>
  <c r="AO51" i="17"/>
  <c r="AO52" i="17"/>
  <c r="AO53" i="17"/>
  <c r="AO54" i="17"/>
  <c r="AO55" i="17"/>
  <c r="AO56" i="17"/>
  <c r="AO57" i="17"/>
  <c r="AO58" i="17"/>
  <c r="AO59" i="17"/>
  <c r="AO60" i="17"/>
  <c r="AO61" i="17"/>
  <c r="AO62" i="17"/>
  <c r="AO63" i="17"/>
  <c r="AO64" i="17"/>
  <c r="AO65" i="17"/>
  <c r="AO66" i="17"/>
  <c r="AO67" i="17"/>
  <c r="AO68" i="17"/>
  <c r="AO69" i="17"/>
  <c r="AO70" i="17"/>
  <c r="AO71" i="17"/>
  <c r="AO72" i="17"/>
  <c r="AO73" i="17"/>
  <c r="AO74" i="17"/>
  <c r="AO75" i="17"/>
  <c r="AO76" i="17"/>
  <c r="AO77" i="17"/>
  <c r="AO78" i="17"/>
  <c r="AO79" i="17"/>
  <c r="AO80" i="17"/>
  <c r="AO81" i="17"/>
  <c r="AO82" i="17"/>
  <c r="AO83" i="17"/>
  <c r="AO84" i="17"/>
  <c r="AO85" i="17"/>
  <c r="AO86" i="17"/>
  <c r="AO87" i="17"/>
  <c r="AO88" i="17"/>
  <c r="AO89" i="17"/>
  <c r="AO90" i="17"/>
  <c r="AO91" i="17"/>
  <c r="AO92" i="17"/>
  <c r="AO93" i="17"/>
  <c r="AO94" i="17"/>
  <c r="AO95" i="17"/>
  <c r="AO96" i="17"/>
  <c r="AO97" i="17"/>
  <c r="AO98" i="17"/>
  <c r="AO99" i="17"/>
  <c r="AO100" i="17"/>
  <c r="AO101" i="17"/>
  <c r="AO102" i="17"/>
  <c r="AO103" i="17"/>
  <c r="AO104" i="17"/>
  <c r="AO105" i="17"/>
  <c r="AO106" i="17"/>
  <c r="AO107" i="17"/>
  <c r="AO108" i="17"/>
  <c r="AO109" i="17"/>
  <c r="AO110" i="17"/>
  <c r="AO111" i="17"/>
  <c r="AO112" i="17"/>
  <c r="AO113" i="17"/>
  <c r="AO114" i="17"/>
  <c r="AO115" i="17"/>
  <c r="AO116" i="17"/>
  <c r="AO117" i="17"/>
  <c r="AO118" i="17"/>
  <c r="AO119" i="17"/>
  <c r="AO120" i="17"/>
  <c r="AO121" i="17"/>
  <c r="AO122" i="17"/>
  <c r="AO123" i="17"/>
  <c r="AO124" i="17"/>
  <c r="AO125" i="17"/>
  <c r="AO126" i="17"/>
  <c r="AO127" i="17"/>
  <c r="AO128" i="17"/>
  <c r="AO129" i="17"/>
  <c r="AO130" i="17"/>
  <c r="AO131" i="17"/>
  <c r="AO132" i="17"/>
  <c r="AO133" i="17"/>
  <c r="AO134" i="17"/>
  <c r="AO135" i="17"/>
  <c r="AO136" i="17"/>
  <c r="AO137" i="17"/>
  <c r="AO138" i="17"/>
  <c r="AO139" i="17"/>
  <c r="AO140" i="17"/>
  <c r="AO141" i="17"/>
  <c r="AO142" i="17"/>
  <c r="AO143" i="17"/>
  <c r="AO144" i="17"/>
  <c r="AO145" i="17"/>
  <c r="AO146" i="17"/>
  <c r="AO147" i="17"/>
  <c r="AO148" i="17"/>
  <c r="AO149" i="17"/>
  <c r="AO150" i="17"/>
  <c r="AM9" i="17"/>
  <c r="AM10" i="17"/>
  <c r="AM11" i="17"/>
  <c r="AM12" i="17"/>
  <c r="AM13" i="17"/>
  <c r="AM14" i="17"/>
  <c r="AM15" i="17"/>
  <c r="AM16" i="17"/>
  <c r="AM17" i="17"/>
  <c r="AM18" i="17"/>
  <c r="AM19" i="17"/>
  <c r="AM20" i="17"/>
  <c r="AM21" i="17"/>
  <c r="AM22" i="17"/>
  <c r="AM23" i="17"/>
  <c r="AM24" i="17"/>
  <c r="AM25" i="17"/>
  <c r="AM26" i="17"/>
  <c r="AM27" i="17"/>
  <c r="AM28" i="17"/>
  <c r="AM29" i="17"/>
  <c r="AM30" i="17"/>
  <c r="AM31" i="17"/>
  <c r="AM32" i="17"/>
  <c r="AM33" i="17"/>
  <c r="AM34" i="17"/>
  <c r="AM35" i="17"/>
  <c r="AM36" i="17"/>
  <c r="AM37" i="17"/>
  <c r="AM38" i="17"/>
  <c r="AM39" i="17"/>
  <c r="AM40" i="17"/>
  <c r="AM41" i="17"/>
  <c r="AM42" i="17"/>
  <c r="AM43" i="17"/>
  <c r="AM44" i="17"/>
  <c r="AM45" i="17"/>
  <c r="AM46" i="17"/>
  <c r="AM47" i="17"/>
  <c r="AM48" i="17"/>
  <c r="AM49" i="17"/>
  <c r="AM50" i="17"/>
  <c r="AM51" i="17"/>
  <c r="AM52" i="17"/>
  <c r="AM53" i="17"/>
  <c r="AM54" i="17"/>
  <c r="AM55" i="17"/>
  <c r="AM56" i="17"/>
  <c r="AM57" i="17"/>
  <c r="AM58" i="17"/>
  <c r="AM59" i="17"/>
  <c r="AM60" i="17"/>
  <c r="AM61" i="17"/>
  <c r="AM62" i="17"/>
  <c r="AM63" i="17"/>
  <c r="AM64" i="17"/>
  <c r="AM65" i="17"/>
  <c r="AM66" i="17"/>
  <c r="AM67" i="17"/>
  <c r="AM68" i="17"/>
  <c r="AM69" i="17"/>
  <c r="AM70" i="17"/>
  <c r="AM71" i="17"/>
  <c r="AM72" i="17"/>
  <c r="AM73" i="17"/>
  <c r="AM74" i="17"/>
  <c r="AM75" i="17"/>
  <c r="AM76" i="17"/>
  <c r="AM77" i="17"/>
  <c r="AM78" i="17"/>
  <c r="AM79" i="17"/>
  <c r="AM80" i="17"/>
  <c r="AM81" i="17"/>
  <c r="AM82" i="17"/>
  <c r="AM83" i="17"/>
  <c r="AM84" i="17"/>
  <c r="AM85" i="17"/>
  <c r="AM86" i="17"/>
  <c r="AM87" i="17"/>
  <c r="AM88" i="17"/>
  <c r="AM89" i="17"/>
  <c r="AM90" i="17"/>
  <c r="AM91" i="17"/>
  <c r="AM92" i="17"/>
  <c r="AM93" i="17"/>
  <c r="AM94" i="17"/>
  <c r="AM95" i="17"/>
  <c r="AM96" i="17"/>
  <c r="AM97" i="17"/>
  <c r="AM98" i="17"/>
  <c r="AM99" i="17"/>
  <c r="AM100" i="17"/>
  <c r="AM101" i="17"/>
  <c r="AM102" i="17"/>
  <c r="AM103" i="17"/>
  <c r="AM104" i="17"/>
  <c r="AM105" i="17"/>
  <c r="AM106" i="17"/>
  <c r="AM107" i="17"/>
  <c r="AM108" i="17"/>
  <c r="AM109" i="17"/>
  <c r="AM110" i="17"/>
  <c r="AM111" i="17"/>
  <c r="AM112" i="17"/>
  <c r="AM113" i="17"/>
  <c r="AM114" i="17"/>
  <c r="AM115" i="17"/>
  <c r="AM116" i="17"/>
  <c r="AM117" i="17"/>
  <c r="AM118" i="17"/>
  <c r="AM119" i="17"/>
  <c r="AM120" i="17"/>
  <c r="AM121" i="17"/>
  <c r="AM122" i="17"/>
  <c r="AM123" i="17"/>
  <c r="AM124" i="17"/>
  <c r="AM125" i="17"/>
  <c r="AM126" i="17"/>
  <c r="AM127" i="17"/>
  <c r="AM128" i="17"/>
  <c r="AM129" i="17"/>
  <c r="AM130" i="17"/>
  <c r="AM131" i="17"/>
  <c r="AM132" i="17"/>
  <c r="AM133" i="17"/>
  <c r="AM134" i="17"/>
  <c r="AM135" i="17"/>
  <c r="AM136" i="17"/>
  <c r="AM137" i="17"/>
  <c r="AM138" i="17"/>
  <c r="AM139" i="17"/>
  <c r="AM140" i="17"/>
  <c r="AM141" i="17"/>
  <c r="AM142" i="17"/>
  <c r="AM143" i="17"/>
  <c r="AM144" i="17"/>
  <c r="AM145" i="17"/>
  <c r="AM146" i="17"/>
  <c r="AM147" i="17"/>
  <c r="AM148" i="17"/>
  <c r="AM149" i="17"/>
  <c r="AM150" i="17"/>
  <c r="AK9" i="17"/>
  <c r="AK10" i="17"/>
  <c r="AK11" i="17"/>
  <c r="AK12" i="17"/>
  <c r="AK13" i="17"/>
  <c r="AK14" i="17"/>
  <c r="AK15" i="17"/>
  <c r="AK16" i="17"/>
  <c r="AK17" i="17"/>
  <c r="AK18" i="17"/>
  <c r="AK19" i="17"/>
  <c r="AK20" i="17"/>
  <c r="AK21" i="17"/>
  <c r="AK22" i="17"/>
  <c r="AK23" i="17"/>
  <c r="AK24" i="17"/>
  <c r="AK25" i="17"/>
  <c r="AK26" i="17"/>
  <c r="AK27" i="17"/>
  <c r="AK28" i="17"/>
  <c r="AK29" i="17"/>
  <c r="AK30" i="17"/>
  <c r="AK31" i="17"/>
  <c r="AK32" i="17"/>
  <c r="AK33" i="17"/>
  <c r="AK34" i="17"/>
  <c r="AK35" i="17"/>
  <c r="AK36" i="17"/>
  <c r="AK37" i="17"/>
  <c r="AK38" i="17"/>
  <c r="AK39" i="17"/>
  <c r="AK40" i="17"/>
  <c r="AK41" i="17"/>
  <c r="AK42" i="17"/>
  <c r="AK43" i="17"/>
  <c r="AK44" i="17"/>
  <c r="AK45" i="17"/>
  <c r="AK46" i="17"/>
  <c r="AK47" i="17"/>
  <c r="AK48" i="17"/>
  <c r="AK49" i="17"/>
  <c r="AK50" i="17"/>
  <c r="AK51" i="17"/>
  <c r="AK52" i="17"/>
  <c r="AK53" i="17"/>
  <c r="AK54" i="17"/>
  <c r="AK55" i="17"/>
  <c r="AK56" i="17"/>
  <c r="AK57" i="17"/>
  <c r="AK58" i="17"/>
  <c r="AK59" i="17"/>
  <c r="AK60" i="17"/>
  <c r="AK61" i="17"/>
  <c r="AK62" i="17"/>
  <c r="AK63" i="17"/>
  <c r="AK64" i="17"/>
  <c r="AK65" i="17"/>
  <c r="AK66" i="17"/>
  <c r="AK67" i="17"/>
  <c r="AK68" i="17"/>
  <c r="AK69" i="17"/>
  <c r="AK70" i="17"/>
  <c r="AK71" i="17"/>
  <c r="AK72" i="17"/>
  <c r="AK73" i="17"/>
  <c r="AK74" i="17"/>
  <c r="AK75" i="17"/>
  <c r="AK76" i="17"/>
  <c r="AK77" i="17"/>
  <c r="AK78" i="17"/>
  <c r="AK79" i="17"/>
  <c r="AK80" i="17"/>
  <c r="AK81" i="17"/>
  <c r="AK82" i="17"/>
  <c r="AK83" i="17"/>
  <c r="AK84" i="17"/>
  <c r="AK85" i="17"/>
  <c r="AK86" i="17"/>
  <c r="AK87" i="17"/>
  <c r="AK88" i="17"/>
  <c r="AK89" i="17"/>
  <c r="AK90" i="17"/>
  <c r="AK91" i="17"/>
  <c r="AK92" i="17"/>
  <c r="AK93" i="17"/>
  <c r="AK94" i="17"/>
  <c r="AK95" i="17"/>
  <c r="AK96" i="17"/>
  <c r="AK97" i="17"/>
  <c r="AK98" i="17"/>
  <c r="AK99" i="17"/>
  <c r="AK100" i="17"/>
  <c r="AK101" i="17"/>
  <c r="AK102" i="17"/>
  <c r="AK103" i="17"/>
  <c r="AK104" i="17"/>
  <c r="AK105" i="17"/>
  <c r="AK106" i="17"/>
  <c r="AK107" i="17"/>
  <c r="AK108" i="17"/>
  <c r="AK109" i="17"/>
  <c r="AK110" i="17"/>
  <c r="AK111" i="17"/>
  <c r="AK112" i="17"/>
  <c r="AK113" i="17"/>
  <c r="AK114" i="17"/>
  <c r="AK115" i="17"/>
  <c r="AK116" i="17"/>
  <c r="AK117" i="17"/>
  <c r="AK118" i="17"/>
  <c r="AK119" i="17"/>
  <c r="AK120" i="17"/>
  <c r="AK121" i="17"/>
  <c r="AK122" i="17"/>
  <c r="AK123" i="17"/>
  <c r="AK124" i="17"/>
  <c r="AK125" i="17"/>
  <c r="AK126" i="17"/>
  <c r="AK127" i="17"/>
  <c r="AK128" i="17"/>
  <c r="AK129" i="17"/>
  <c r="AK130" i="17"/>
  <c r="AK131" i="17"/>
  <c r="AK132" i="17"/>
  <c r="AK133" i="17"/>
  <c r="AK134" i="17"/>
  <c r="AK135" i="17"/>
  <c r="AK136" i="17"/>
  <c r="AK137" i="17"/>
  <c r="AK138" i="17"/>
  <c r="AK139" i="17"/>
  <c r="AK140" i="17"/>
  <c r="AK141" i="17"/>
  <c r="AK142" i="17"/>
  <c r="AK143" i="17"/>
  <c r="AK144" i="17"/>
  <c r="AK145" i="17"/>
  <c r="AK146" i="17"/>
  <c r="AK147" i="17"/>
  <c r="AK148" i="17"/>
  <c r="AK149" i="17"/>
  <c r="AK150" i="17"/>
  <c r="AI9" i="17"/>
  <c r="AI10" i="17"/>
  <c r="AI11" i="17"/>
  <c r="AI12" i="17"/>
  <c r="AI13" i="17"/>
  <c r="AI14" i="17"/>
  <c r="AI15" i="17"/>
  <c r="AI16" i="17"/>
  <c r="AI17" i="17"/>
  <c r="AI18" i="17"/>
  <c r="AI19" i="17"/>
  <c r="AI20" i="17"/>
  <c r="AI21" i="17"/>
  <c r="AI22" i="17"/>
  <c r="AI23" i="17"/>
  <c r="AI24" i="17"/>
  <c r="AI25" i="17"/>
  <c r="AI26" i="17"/>
  <c r="AI27" i="17"/>
  <c r="AI28" i="17"/>
  <c r="AI29" i="17"/>
  <c r="AI30" i="17"/>
  <c r="AI31" i="17"/>
  <c r="AI32" i="17"/>
  <c r="AI33" i="17"/>
  <c r="AI34" i="17"/>
  <c r="AI35" i="17"/>
  <c r="AI36" i="17"/>
  <c r="AI37" i="17"/>
  <c r="AI38" i="17"/>
  <c r="AI39" i="17"/>
  <c r="AI40" i="17"/>
  <c r="AI41" i="17"/>
  <c r="AI42" i="17"/>
  <c r="AI43" i="17"/>
  <c r="AI44" i="17"/>
  <c r="AI45" i="17"/>
  <c r="AI46" i="17"/>
  <c r="AI47" i="17"/>
  <c r="AI48" i="17"/>
  <c r="AI49" i="17"/>
  <c r="AI50" i="17"/>
  <c r="AI51" i="17"/>
  <c r="AI52" i="17"/>
  <c r="AI53" i="17"/>
  <c r="AI54" i="17"/>
  <c r="AI55" i="17"/>
  <c r="AI56" i="17"/>
  <c r="AI57" i="17"/>
  <c r="AI58" i="17"/>
  <c r="AI59" i="17"/>
  <c r="AI60" i="17"/>
  <c r="AI61" i="17"/>
  <c r="AI62" i="17"/>
  <c r="AI63" i="17"/>
  <c r="AI64" i="17"/>
  <c r="AI65" i="17"/>
  <c r="AI66" i="17"/>
  <c r="AI67" i="17"/>
  <c r="AI68" i="17"/>
  <c r="AI69" i="17"/>
  <c r="AI70" i="17"/>
  <c r="AI71" i="17"/>
  <c r="AI72" i="17"/>
  <c r="AI73" i="17"/>
  <c r="AI74" i="17"/>
  <c r="AI75" i="17"/>
  <c r="AI76" i="17"/>
  <c r="AI77" i="17"/>
  <c r="AI78" i="17"/>
  <c r="AI79" i="17"/>
  <c r="AI80" i="17"/>
  <c r="AI81" i="17"/>
  <c r="AI82" i="17"/>
  <c r="AI83" i="17"/>
  <c r="AI84" i="17"/>
  <c r="AI85" i="17"/>
  <c r="AI86" i="17"/>
  <c r="AI87" i="17"/>
  <c r="AI88" i="17"/>
  <c r="AI89" i="17"/>
  <c r="AI90" i="17"/>
  <c r="AI91" i="17"/>
  <c r="AI92" i="17"/>
  <c r="AI93" i="17"/>
  <c r="AI94" i="17"/>
  <c r="AI95" i="17"/>
  <c r="AI96" i="17"/>
  <c r="AI97" i="17"/>
  <c r="AI98" i="17"/>
  <c r="AI99" i="17"/>
  <c r="AI100" i="17"/>
  <c r="AI101" i="17"/>
  <c r="AI102" i="17"/>
  <c r="AI103" i="17"/>
  <c r="AI104" i="17"/>
  <c r="AI105" i="17"/>
  <c r="AI106" i="17"/>
  <c r="AI107" i="17"/>
  <c r="AI108" i="17"/>
  <c r="AI109" i="17"/>
  <c r="AI110" i="17"/>
  <c r="AI111" i="17"/>
  <c r="AI112" i="17"/>
  <c r="AI113" i="17"/>
  <c r="AI114" i="17"/>
  <c r="AI115" i="17"/>
  <c r="AI116" i="17"/>
  <c r="AI117" i="17"/>
  <c r="AI118" i="17"/>
  <c r="AI119" i="17"/>
  <c r="AI120" i="17"/>
  <c r="AI121" i="17"/>
  <c r="AI122" i="17"/>
  <c r="AI123" i="17"/>
  <c r="AI124" i="17"/>
  <c r="AI125" i="17"/>
  <c r="AI126" i="17"/>
  <c r="AI127" i="17"/>
  <c r="AI128" i="17"/>
  <c r="AI129" i="17"/>
  <c r="AI130" i="17"/>
  <c r="AI131" i="17"/>
  <c r="AI132" i="17"/>
  <c r="AI133" i="17"/>
  <c r="AI134" i="17"/>
  <c r="AI135" i="17"/>
  <c r="AI136" i="17"/>
  <c r="AI137" i="17"/>
  <c r="AI138" i="17"/>
  <c r="AI139" i="17"/>
  <c r="AI140" i="17"/>
  <c r="AI141" i="17"/>
  <c r="AI142" i="17"/>
  <c r="AI143" i="17"/>
  <c r="AI144" i="17"/>
  <c r="AI145" i="17"/>
  <c r="AI146" i="17"/>
  <c r="AI147" i="17"/>
  <c r="AI148" i="17"/>
  <c r="AI149" i="17"/>
  <c r="AI150" i="17"/>
  <c r="AG9" i="17"/>
  <c r="AG10" i="17"/>
  <c r="AG11" i="17"/>
  <c r="AG12" i="17"/>
  <c r="AG13" i="17"/>
  <c r="AG14" i="17"/>
  <c r="AG15" i="17"/>
  <c r="AG16" i="17"/>
  <c r="AG17" i="17"/>
  <c r="AG18" i="17"/>
  <c r="AG19" i="17"/>
  <c r="AG20" i="17"/>
  <c r="AG21" i="17"/>
  <c r="AG22" i="17"/>
  <c r="AG23" i="17"/>
  <c r="AG24" i="17"/>
  <c r="AG25" i="17"/>
  <c r="AG26" i="17"/>
  <c r="AG27" i="17"/>
  <c r="AG28" i="17"/>
  <c r="AG29" i="17"/>
  <c r="AG30" i="17"/>
  <c r="AG31" i="17"/>
  <c r="AG32" i="17"/>
  <c r="AG33" i="17"/>
  <c r="AG34" i="17"/>
  <c r="AG35" i="17"/>
  <c r="AG36" i="17"/>
  <c r="AG37" i="17"/>
  <c r="AG38" i="17"/>
  <c r="AG39" i="17"/>
  <c r="AG40" i="17"/>
  <c r="AG41" i="17"/>
  <c r="AG42" i="17"/>
  <c r="AG43" i="17"/>
  <c r="AG44" i="17"/>
  <c r="AG45" i="17"/>
  <c r="AG46" i="17"/>
  <c r="AG47" i="17"/>
  <c r="AG48" i="17"/>
  <c r="AG49" i="17"/>
  <c r="AG50" i="17"/>
  <c r="AG51" i="17"/>
  <c r="AG52" i="17"/>
  <c r="AG53" i="17"/>
  <c r="AG54" i="17"/>
  <c r="AG55" i="17"/>
  <c r="AG56" i="17"/>
  <c r="AG57" i="17"/>
  <c r="AG58" i="17"/>
  <c r="AG59" i="17"/>
  <c r="AG60" i="17"/>
  <c r="AG61" i="17"/>
  <c r="AG62" i="17"/>
  <c r="AG63" i="17"/>
  <c r="AG64" i="17"/>
  <c r="AG65" i="17"/>
  <c r="AG66" i="17"/>
  <c r="AG67" i="17"/>
  <c r="AG68" i="17"/>
  <c r="AG69" i="17"/>
  <c r="AG70" i="17"/>
  <c r="AG71" i="17"/>
  <c r="AG72" i="17"/>
  <c r="AG73" i="17"/>
  <c r="AG74" i="17"/>
  <c r="AG75" i="17"/>
  <c r="AG76" i="17"/>
  <c r="AG77" i="17"/>
  <c r="AG78" i="17"/>
  <c r="AG79" i="17"/>
  <c r="AG80" i="17"/>
  <c r="AG81" i="17"/>
  <c r="AG82" i="17"/>
  <c r="AG83" i="17"/>
  <c r="AG84" i="17"/>
  <c r="AG85" i="17"/>
  <c r="AG86" i="17"/>
  <c r="AG87" i="17"/>
  <c r="AG88" i="17"/>
  <c r="AG89" i="17"/>
  <c r="AG90" i="17"/>
  <c r="AG91" i="17"/>
  <c r="AG92" i="17"/>
  <c r="AG93" i="17"/>
  <c r="AG94" i="17"/>
  <c r="AG95" i="17"/>
  <c r="AG96" i="17"/>
  <c r="AG97" i="17"/>
  <c r="AG98" i="17"/>
  <c r="AG99" i="17"/>
  <c r="AG100" i="17"/>
  <c r="AG101" i="17"/>
  <c r="AG102" i="17"/>
  <c r="AG103" i="17"/>
  <c r="AG104" i="17"/>
  <c r="AG105" i="17"/>
  <c r="AG106" i="17"/>
  <c r="AG107" i="17"/>
  <c r="AG108" i="17"/>
  <c r="AG109" i="17"/>
  <c r="AG110" i="17"/>
  <c r="AG111" i="17"/>
  <c r="AG112" i="17"/>
  <c r="AG113" i="17"/>
  <c r="AG114" i="17"/>
  <c r="AG115" i="17"/>
  <c r="AG116" i="17"/>
  <c r="AG117" i="17"/>
  <c r="AG118" i="17"/>
  <c r="AG119" i="17"/>
  <c r="AG120" i="17"/>
  <c r="AG121" i="17"/>
  <c r="AG122" i="17"/>
  <c r="AG123" i="17"/>
  <c r="AG124" i="17"/>
  <c r="AG125" i="17"/>
  <c r="AG126" i="17"/>
  <c r="AG127" i="17"/>
  <c r="AG128" i="17"/>
  <c r="AG129" i="17"/>
  <c r="AG130" i="17"/>
  <c r="AG131" i="17"/>
  <c r="AG132" i="17"/>
  <c r="AG133" i="17"/>
  <c r="AG134" i="17"/>
  <c r="AG135" i="17"/>
  <c r="AG136" i="17"/>
  <c r="AG137" i="17"/>
  <c r="AG138" i="17"/>
  <c r="AG139" i="17"/>
  <c r="AG140" i="17"/>
  <c r="AG141" i="17"/>
  <c r="AG142" i="17"/>
  <c r="AG143" i="17"/>
  <c r="AG144" i="17"/>
  <c r="AG145" i="17"/>
  <c r="AG146" i="17"/>
  <c r="AG147" i="17"/>
  <c r="AG148" i="17"/>
  <c r="AG149" i="17"/>
  <c r="AG150" i="17"/>
  <c r="AE9" i="17"/>
  <c r="AE10" i="17"/>
  <c r="AE11" i="17"/>
  <c r="AE12" i="17"/>
  <c r="AE13" i="17"/>
  <c r="AE14" i="17"/>
  <c r="AE15" i="17"/>
  <c r="AE16" i="17"/>
  <c r="AE17" i="17"/>
  <c r="AE18" i="17"/>
  <c r="AE19" i="17"/>
  <c r="AE20" i="17"/>
  <c r="AE21" i="17"/>
  <c r="AE22" i="17"/>
  <c r="AE23" i="17"/>
  <c r="AE24" i="17"/>
  <c r="AE25" i="17"/>
  <c r="AE26" i="17"/>
  <c r="AE27" i="17"/>
  <c r="AE28" i="17"/>
  <c r="AE29" i="17"/>
  <c r="AE30" i="17"/>
  <c r="AE31" i="17"/>
  <c r="AE32" i="17"/>
  <c r="AE33" i="17"/>
  <c r="AE34" i="17"/>
  <c r="AE35" i="17"/>
  <c r="AE36" i="17"/>
  <c r="AE37" i="17"/>
  <c r="AE38" i="17"/>
  <c r="AE39" i="17"/>
  <c r="AE40" i="17"/>
  <c r="AE41" i="17"/>
  <c r="AE42" i="17"/>
  <c r="AE43" i="17"/>
  <c r="AE44" i="17"/>
  <c r="AE45" i="17"/>
  <c r="AE46" i="17"/>
  <c r="AE47" i="17"/>
  <c r="AE48" i="17"/>
  <c r="AE49" i="17"/>
  <c r="AE50" i="17"/>
  <c r="AE51" i="17"/>
  <c r="AE52" i="17"/>
  <c r="AE53" i="17"/>
  <c r="AE54" i="17"/>
  <c r="AE55" i="17"/>
  <c r="AE56" i="17"/>
  <c r="AE57" i="17"/>
  <c r="AE58" i="17"/>
  <c r="AE59" i="17"/>
  <c r="AE60" i="17"/>
  <c r="AE61" i="17"/>
  <c r="AE62" i="17"/>
  <c r="AE63" i="17"/>
  <c r="AE64" i="17"/>
  <c r="AE65" i="17"/>
  <c r="AE66" i="17"/>
  <c r="AE67" i="17"/>
  <c r="AE68" i="17"/>
  <c r="AE69" i="17"/>
  <c r="AE70" i="17"/>
  <c r="AE71" i="17"/>
  <c r="AE72" i="17"/>
  <c r="AE73" i="17"/>
  <c r="AE74" i="17"/>
  <c r="AE75" i="17"/>
  <c r="AE76" i="17"/>
  <c r="AE77" i="17"/>
  <c r="AE78" i="17"/>
  <c r="AE79" i="17"/>
  <c r="AE80" i="17"/>
  <c r="AE81" i="17"/>
  <c r="AE82" i="17"/>
  <c r="AE83" i="17"/>
  <c r="AE84" i="17"/>
  <c r="AE85" i="17"/>
  <c r="AE86" i="17"/>
  <c r="AE87" i="17"/>
  <c r="AE88" i="17"/>
  <c r="AE89" i="17"/>
  <c r="AE90" i="17"/>
  <c r="AE91" i="17"/>
  <c r="AE92" i="17"/>
  <c r="AE93" i="17"/>
  <c r="AE94" i="17"/>
  <c r="AE95" i="17"/>
  <c r="AE96" i="17"/>
  <c r="AE97" i="17"/>
  <c r="AE98" i="17"/>
  <c r="AE99" i="17"/>
  <c r="AE100" i="17"/>
  <c r="AE101" i="17"/>
  <c r="AE102" i="17"/>
  <c r="AE103" i="17"/>
  <c r="AE104" i="17"/>
  <c r="AE105" i="17"/>
  <c r="AE106" i="17"/>
  <c r="AE107" i="17"/>
  <c r="AE108" i="17"/>
  <c r="AE109" i="17"/>
  <c r="AE110" i="17"/>
  <c r="AE111" i="17"/>
  <c r="AE112" i="17"/>
  <c r="AE113" i="17"/>
  <c r="AE114" i="17"/>
  <c r="AE115" i="17"/>
  <c r="AE116" i="17"/>
  <c r="AE117" i="17"/>
  <c r="AE118" i="17"/>
  <c r="AE119" i="17"/>
  <c r="AE120" i="17"/>
  <c r="AE121" i="17"/>
  <c r="AE122" i="17"/>
  <c r="AE123" i="17"/>
  <c r="AE124" i="17"/>
  <c r="AE125" i="17"/>
  <c r="AE126" i="17"/>
  <c r="AE127" i="17"/>
  <c r="AE128" i="17"/>
  <c r="AE129" i="17"/>
  <c r="AE130" i="17"/>
  <c r="AE131" i="17"/>
  <c r="AE132" i="17"/>
  <c r="AE133" i="17"/>
  <c r="AE134" i="17"/>
  <c r="AE135" i="17"/>
  <c r="AE136" i="17"/>
  <c r="AE137" i="17"/>
  <c r="AE138" i="17"/>
  <c r="AE139" i="17"/>
  <c r="AE140" i="17"/>
  <c r="AE141" i="17"/>
  <c r="AE142" i="17"/>
  <c r="AE143" i="17"/>
  <c r="AE144" i="17"/>
  <c r="AE145" i="17"/>
  <c r="AE146" i="17"/>
  <c r="AE147" i="17"/>
  <c r="AE148" i="17"/>
  <c r="AE149" i="17"/>
  <c r="AE150" i="17"/>
  <c r="AC9" i="17"/>
  <c r="AC10" i="17"/>
  <c r="AC11" i="17"/>
  <c r="AC12" i="17"/>
  <c r="AC13" i="17"/>
  <c r="AC14" i="17"/>
  <c r="AC15" i="17"/>
  <c r="AC16" i="17"/>
  <c r="AC17" i="17"/>
  <c r="AC18" i="17"/>
  <c r="AC19" i="17"/>
  <c r="AC20" i="17"/>
  <c r="AC21" i="17"/>
  <c r="AC22" i="17"/>
  <c r="AC23" i="17"/>
  <c r="AC24" i="17"/>
  <c r="AC25" i="17"/>
  <c r="AC26" i="17"/>
  <c r="AC27" i="17"/>
  <c r="AC28" i="17"/>
  <c r="AC29" i="17"/>
  <c r="AC30" i="17"/>
  <c r="AC31" i="17"/>
  <c r="AC32" i="17"/>
  <c r="AC33" i="17"/>
  <c r="AC34" i="17"/>
  <c r="AC35" i="17"/>
  <c r="AC36" i="17"/>
  <c r="AC37" i="17"/>
  <c r="AC38" i="17"/>
  <c r="AC39" i="17"/>
  <c r="AC40" i="17"/>
  <c r="AC41" i="17"/>
  <c r="AC42" i="17"/>
  <c r="AC43" i="17"/>
  <c r="AC44" i="17"/>
  <c r="AC45" i="17"/>
  <c r="AC46" i="17"/>
  <c r="AC47" i="17"/>
  <c r="AC48" i="17"/>
  <c r="AC49" i="17"/>
  <c r="AC50" i="17"/>
  <c r="AC51" i="17"/>
  <c r="AC52" i="17"/>
  <c r="AC53" i="17"/>
  <c r="AC54" i="17"/>
  <c r="AC55" i="17"/>
  <c r="AC56" i="17"/>
  <c r="AC57" i="17"/>
  <c r="AC58" i="17"/>
  <c r="AC59" i="17"/>
  <c r="AC60" i="17"/>
  <c r="AC61" i="17"/>
  <c r="AC62" i="17"/>
  <c r="AC63" i="17"/>
  <c r="AC64" i="17"/>
  <c r="AC65" i="17"/>
  <c r="AC66" i="17"/>
  <c r="AC67" i="17"/>
  <c r="AC68" i="17"/>
  <c r="AC69" i="17"/>
  <c r="AC70" i="17"/>
  <c r="AC71" i="17"/>
  <c r="AC72" i="17"/>
  <c r="AC73" i="17"/>
  <c r="AC74" i="17"/>
  <c r="AC75" i="17"/>
  <c r="AC76" i="17"/>
  <c r="AC77" i="17"/>
  <c r="AC78" i="17"/>
  <c r="AC79" i="17"/>
  <c r="AC80" i="17"/>
  <c r="AC81" i="17"/>
  <c r="AC82" i="17"/>
  <c r="AC83" i="17"/>
  <c r="AC84" i="17"/>
  <c r="AC85" i="17"/>
  <c r="AC86" i="17"/>
  <c r="AC87" i="17"/>
  <c r="AC88" i="17"/>
  <c r="AC89" i="17"/>
  <c r="AC90" i="17"/>
  <c r="AC91" i="17"/>
  <c r="AC92" i="17"/>
  <c r="AC93" i="17"/>
  <c r="AC94" i="17"/>
  <c r="AC95" i="17"/>
  <c r="AC96" i="17"/>
  <c r="AC97" i="17"/>
  <c r="AC98" i="17"/>
  <c r="AC99" i="17"/>
  <c r="AC100" i="17"/>
  <c r="AC101" i="17"/>
  <c r="AC102" i="17"/>
  <c r="AC103" i="17"/>
  <c r="AC104" i="17"/>
  <c r="AC105" i="17"/>
  <c r="AC106" i="17"/>
  <c r="AC107" i="17"/>
  <c r="AC108" i="17"/>
  <c r="AC109" i="17"/>
  <c r="AC110" i="17"/>
  <c r="AC111" i="17"/>
  <c r="AC112" i="17"/>
  <c r="AC113" i="17"/>
  <c r="AC114" i="17"/>
  <c r="AC115" i="17"/>
  <c r="AC116" i="17"/>
  <c r="AC117" i="17"/>
  <c r="AC118" i="17"/>
  <c r="AC119" i="17"/>
  <c r="AC120" i="17"/>
  <c r="AC121" i="17"/>
  <c r="AC122" i="17"/>
  <c r="AC123" i="17"/>
  <c r="AC124" i="17"/>
  <c r="AC125" i="17"/>
  <c r="AC126" i="17"/>
  <c r="AC127" i="17"/>
  <c r="AC128" i="17"/>
  <c r="AC129" i="17"/>
  <c r="AC130" i="17"/>
  <c r="AC131" i="17"/>
  <c r="AC132" i="17"/>
  <c r="AC133" i="17"/>
  <c r="AC134" i="17"/>
  <c r="AC135" i="17"/>
  <c r="AC136" i="17"/>
  <c r="AC137" i="17"/>
  <c r="AC138" i="17"/>
  <c r="AC139" i="17"/>
  <c r="AC140" i="17"/>
  <c r="AC141" i="17"/>
  <c r="AC142" i="17"/>
  <c r="AC143" i="17"/>
  <c r="AC144" i="17"/>
  <c r="AC145" i="17"/>
  <c r="AC146" i="17"/>
  <c r="AC147" i="17"/>
  <c r="AC148" i="17"/>
  <c r="AC149" i="17"/>
  <c r="AC150" i="17"/>
  <c r="AA9" i="17"/>
  <c r="AA10" i="17"/>
  <c r="AA11" i="17"/>
  <c r="AA12" i="17"/>
  <c r="AA13" i="17"/>
  <c r="AA14" i="17"/>
  <c r="AA15" i="17"/>
  <c r="AA16" i="17"/>
  <c r="AA17" i="17"/>
  <c r="AA18" i="17"/>
  <c r="AA19" i="17"/>
  <c r="AA20" i="17"/>
  <c r="AA21" i="17"/>
  <c r="AA22" i="17"/>
  <c r="AA23" i="17"/>
  <c r="AA24" i="17"/>
  <c r="AA25" i="17"/>
  <c r="AA26" i="17"/>
  <c r="AA27" i="17"/>
  <c r="AA28" i="17"/>
  <c r="AA29" i="17"/>
  <c r="AA30" i="17"/>
  <c r="AA31" i="17"/>
  <c r="AA32" i="17"/>
  <c r="AA33" i="17"/>
  <c r="AA34" i="17"/>
  <c r="AA35" i="17"/>
  <c r="AA36" i="17"/>
  <c r="AA37" i="17"/>
  <c r="AA38" i="17"/>
  <c r="AA39" i="17"/>
  <c r="AA40" i="17"/>
  <c r="AA41" i="17"/>
  <c r="AA42" i="17"/>
  <c r="AA43" i="17"/>
  <c r="AA44" i="17"/>
  <c r="AA45" i="17"/>
  <c r="AA46" i="17"/>
  <c r="AA47" i="17"/>
  <c r="AA48" i="17"/>
  <c r="AA49" i="17"/>
  <c r="AA50" i="17"/>
  <c r="AA51" i="17"/>
  <c r="AA52" i="17"/>
  <c r="AA53" i="17"/>
  <c r="AA54" i="17"/>
  <c r="AA55" i="17"/>
  <c r="AA56" i="17"/>
  <c r="AA57" i="17"/>
  <c r="AA58" i="17"/>
  <c r="AA59" i="17"/>
  <c r="AA60" i="17"/>
  <c r="AA61" i="17"/>
  <c r="AA62" i="17"/>
  <c r="AA63" i="17"/>
  <c r="AA64" i="17"/>
  <c r="AA65" i="17"/>
  <c r="AA66" i="17"/>
  <c r="AA67" i="17"/>
  <c r="AA68" i="17"/>
  <c r="AA69" i="17"/>
  <c r="AA70" i="17"/>
  <c r="AA71" i="17"/>
  <c r="AA72" i="17"/>
  <c r="AA73" i="17"/>
  <c r="AA74" i="17"/>
  <c r="AA75" i="17"/>
  <c r="AA76" i="17"/>
  <c r="AA77" i="17"/>
  <c r="AA78" i="17"/>
  <c r="AA79" i="17"/>
  <c r="AA80" i="17"/>
  <c r="AA81" i="17"/>
  <c r="AA82" i="17"/>
  <c r="AA83" i="17"/>
  <c r="AA84" i="17"/>
  <c r="AA85" i="17"/>
  <c r="AA86" i="17"/>
  <c r="AA87" i="17"/>
  <c r="AA88" i="17"/>
  <c r="AA89" i="17"/>
  <c r="AA90" i="17"/>
  <c r="AA91" i="17"/>
  <c r="AA92" i="17"/>
  <c r="AA93" i="17"/>
  <c r="AA94" i="17"/>
  <c r="AA95" i="17"/>
  <c r="AA96" i="17"/>
  <c r="AA97" i="17"/>
  <c r="AA98" i="17"/>
  <c r="AA99" i="17"/>
  <c r="AA100" i="17"/>
  <c r="AA101" i="17"/>
  <c r="AA102" i="17"/>
  <c r="AA103" i="17"/>
  <c r="AA104" i="17"/>
  <c r="AA105" i="17"/>
  <c r="AA106" i="17"/>
  <c r="AA107" i="17"/>
  <c r="AA108" i="17"/>
  <c r="AA109" i="17"/>
  <c r="AA110" i="17"/>
  <c r="AA111" i="17"/>
  <c r="AA112" i="17"/>
  <c r="AA113" i="17"/>
  <c r="AA114" i="17"/>
  <c r="AA115" i="17"/>
  <c r="AA116" i="17"/>
  <c r="AA117" i="17"/>
  <c r="AA118" i="17"/>
  <c r="AA119" i="17"/>
  <c r="AA120" i="17"/>
  <c r="AA121" i="17"/>
  <c r="AA122" i="17"/>
  <c r="AA123" i="17"/>
  <c r="AA124" i="17"/>
  <c r="AA125" i="17"/>
  <c r="AA126" i="17"/>
  <c r="AA127" i="17"/>
  <c r="AA128" i="17"/>
  <c r="AA129" i="17"/>
  <c r="AA130" i="17"/>
  <c r="AA131" i="17"/>
  <c r="AA132" i="17"/>
  <c r="AA133" i="17"/>
  <c r="AA134" i="17"/>
  <c r="AA135" i="17"/>
  <c r="AA136" i="17"/>
  <c r="AA137" i="17"/>
  <c r="AA138" i="17"/>
  <c r="AA139" i="17"/>
  <c r="AA140" i="17"/>
  <c r="AA141" i="17"/>
  <c r="AA142" i="17"/>
  <c r="AA143" i="17"/>
  <c r="AA144" i="17"/>
  <c r="AA145" i="17"/>
  <c r="AA146" i="17"/>
  <c r="AA147" i="17"/>
  <c r="AA148" i="17"/>
  <c r="AA149" i="17"/>
  <c r="AA150" i="17"/>
  <c r="Y9" i="17"/>
  <c r="Y10" i="17"/>
  <c r="Y11" i="17"/>
  <c r="Y12" i="17"/>
  <c r="Y13" i="17"/>
  <c r="Y14" i="17"/>
  <c r="Y15" i="17"/>
  <c r="Y16" i="17"/>
  <c r="Y17" i="17"/>
  <c r="Y18" i="17"/>
  <c r="Y19" i="17"/>
  <c r="Y20" i="17"/>
  <c r="Y21" i="17"/>
  <c r="Y22" i="17"/>
  <c r="Y23" i="17"/>
  <c r="Y24" i="17"/>
  <c r="Y25" i="17"/>
  <c r="Y26" i="17"/>
  <c r="Y27" i="17"/>
  <c r="Y28" i="17"/>
  <c r="Y29" i="17"/>
  <c r="Y30" i="17"/>
  <c r="Y31" i="17"/>
  <c r="Y32" i="17"/>
  <c r="Y33" i="17"/>
  <c r="Y34" i="17"/>
  <c r="Y35" i="17"/>
  <c r="Y36" i="17"/>
  <c r="Y37" i="17"/>
  <c r="Y38" i="17"/>
  <c r="Y39" i="17"/>
  <c r="Y40" i="17"/>
  <c r="Y41" i="17"/>
  <c r="Y42" i="17"/>
  <c r="Y43" i="17"/>
  <c r="Y44" i="17"/>
  <c r="Y45" i="17"/>
  <c r="Y46" i="17"/>
  <c r="Y47" i="17"/>
  <c r="Y48" i="17"/>
  <c r="Y49" i="17"/>
  <c r="Y50" i="17"/>
  <c r="Y51" i="17"/>
  <c r="Y52" i="17"/>
  <c r="Y53" i="17"/>
  <c r="Y54" i="17"/>
  <c r="Y55" i="17"/>
  <c r="Y56" i="17"/>
  <c r="Y57" i="17"/>
  <c r="Y58" i="17"/>
  <c r="Y59" i="17"/>
  <c r="Y60" i="17"/>
  <c r="Y61" i="17"/>
  <c r="Y62" i="17"/>
  <c r="Y63" i="17"/>
  <c r="Y64" i="17"/>
  <c r="Y65" i="17"/>
  <c r="Y66" i="17"/>
  <c r="Y67" i="17"/>
  <c r="Y68" i="17"/>
  <c r="Y69" i="17"/>
  <c r="Y70" i="17"/>
  <c r="Y71" i="17"/>
  <c r="Y72" i="17"/>
  <c r="Y73" i="17"/>
  <c r="Y74" i="17"/>
  <c r="Y75" i="17"/>
  <c r="Y76" i="17"/>
  <c r="Y77" i="17"/>
  <c r="Y78" i="17"/>
  <c r="Y79" i="17"/>
  <c r="Y80" i="17"/>
  <c r="Y81" i="17"/>
  <c r="Y82" i="17"/>
  <c r="Y83" i="17"/>
  <c r="Y84" i="17"/>
  <c r="Y85" i="17"/>
  <c r="Y86" i="17"/>
  <c r="Y87" i="17"/>
  <c r="Y88" i="17"/>
  <c r="Y89" i="17"/>
  <c r="Y90" i="17"/>
  <c r="Y91" i="17"/>
  <c r="Y92" i="17"/>
  <c r="Y93" i="17"/>
  <c r="Y94" i="17"/>
  <c r="Y95" i="17"/>
  <c r="Y96" i="17"/>
  <c r="Y97" i="17"/>
  <c r="Y98" i="17"/>
  <c r="Y99" i="17"/>
  <c r="Y100" i="17"/>
  <c r="Y101" i="17"/>
  <c r="Y102" i="17"/>
  <c r="Y103" i="17"/>
  <c r="Y104" i="17"/>
  <c r="Y105" i="17"/>
  <c r="Y106" i="17"/>
  <c r="Y107" i="17"/>
  <c r="Y108" i="17"/>
  <c r="Y109" i="17"/>
  <c r="Y110" i="17"/>
  <c r="Y111" i="17"/>
  <c r="Y112" i="17"/>
  <c r="Y113" i="17"/>
  <c r="Y114" i="17"/>
  <c r="Y115" i="17"/>
  <c r="Y116" i="17"/>
  <c r="Y117" i="17"/>
  <c r="Y118" i="17"/>
  <c r="Y119" i="17"/>
  <c r="Y120" i="17"/>
  <c r="Y121" i="17"/>
  <c r="Y122" i="17"/>
  <c r="Y123" i="17"/>
  <c r="Y124" i="17"/>
  <c r="Y125" i="17"/>
  <c r="Y126" i="17"/>
  <c r="Y127" i="17"/>
  <c r="Y128" i="17"/>
  <c r="Y129" i="17"/>
  <c r="Y130" i="17"/>
  <c r="Y131" i="17"/>
  <c r="Y132" i="17"/>
  <c r="Y133" i="17"/>
  <c r="Y134" i="17"/>
  <c r="Y135" i="17"/>
  <c r="Y136" i="17"/>
  <c r="Y137" i="17"/>
  <c r="Y138" i="17"/>
  <c r="Y139" i="17"/>
  <c r="Y140" i="17"/>
  <c r="Y141" i="17"/>
  <c r="Y142" i="17"/>
  <c r="Y143" i="17"/>
  <c r="Y144" i="17"/>
  <c r="Y145" i="17"/>
  <c r="Y146" i="17"/>
  <c r="Y147" i="17"/>
  <c r="Y148" i="17"/>
  <c r="Y149" i="17"/>
  <c r="Y150" i="17"/>
  <c r="W9" i="17"/>
  <c r="W10" i="17"/>
  <c r="W11" i="17"/>
  <c r="W12" i="17"/>
  <c r="W13" i="17"/>
  <c r="W14" i="17"/>
  <c r="W15" i="17"/>
  <c r="W16" i="17"/>
  <c r="W17" i="17"/>
  <c r="W18" i="17"/>
  <c r="W19" i="17"/>
  <c r="W20" i="17"/>
  <c r="W21" i="17"/>
  <c r="W22" i="17"/>
  <c r="W23" i="17"/>
  <c r="W24" i="17"/>
  <c r="W25" i="17"/>
  <c r="W26" i="17"/>
  <c r="W27" i="17"/>
  <c r="W28" i="17"/>
  <c r="W29" i="17"/>
  <c r="W30" i="17"/>
  <c r="W31" i="17"/>
  <c r="W32" i="17"/>
  <c r="W33" i="17"/>
  <c r="W34" i="17"/>
  <c r="W35" i="17"/>
  <c r="W36" i="17"/>
  <c r="W37" i="17"/>
  <c r="W38" i="17"/>
  <c r="W39" i="17"/>
  <c r="W40" i="17"/>
  <c r="W41" i="17"/>
  <c r="W42" i="17"/>
  <c r="W43" i="17"/>
  <c r="W44" i="17"/>
  <c r="W45" i="17"/>
  <c r="W46" i="17"/>
  <c r="W47" i="17"/>
  <c r="W48" i="17"/>
  <c r="W49" i="17"/>
  <c r="W50" i="17"/>
  <c r="W51" i="17"/>
  <c r="W52" i="17"/>
  <c r="W53" i="17"/>
  <c r="W54" i="17"/>
  <c r="W55" i="17"/>
  <c r="W56" i="17"/>
  <c r="W57" i="17"/>
  <c r="W58" i="17"/>
  <c r="W59" i="17"/>
  <c r="W60" i="17"/>
  <c r="W61" i="17"/>
  <c r="W62" i="17"/>
  <c r="W63" i="17"/>
  <c r="W64" i="17"/>
  <c r="W65" i="17"/>
  <c r="W66" i="17"/>
  <c r="W67" i="17"/>
  <c r="W68" i="17"/>
  <c r="W69" i="17"/>
  <c r="W70" i="17"/>
  <c r="W71" i="17"/>
  <c r="W72" i="17"/>
  <c r="W73" i="17"/>
  <c r="W74" i="17"/>
  <c r="W75" i="17"/>
  <c r="W76" i="17"/>
  <c r="W77" i="17"/>
  <c r="W78" i="17"/>
  <c r="W79" i="17"/>
  <c r="W80" i="17"/>
  <c r="W81" i="17"/>
  <c r="W82" i="17"/>
  <c r="W83" i="17"/>
  <c r="W84" i="17"/>
  <c r="W85" i="17"/>
  <c r="W86" i="17"/>
  <c r="W87" i="17"/>
  <c r="W88" i="17"/>
  <c r="W89" i="17"/>
  <c r="W90" i="17"/>
  <c r="W91" i="17"/>
  <c r="W92" i="17"/>
  <c r="W93" i="17"/>
  <c r="W94" i="17"/>
  <c r="W95" i="17"/>
  <c r="W96" i="17"/>
  <c r="W97" i="17"/>
  <c r="W98" i="17"/>
  <c r="W99" i="17"/>
  <c r="W100" i="17"/>
  <c r="W101" i="17"/>
  <c r="W102" i="17"/>
  <c r="W103" i="17"/>
  <c r="W104" i="17"/>
  <c r="W105" i="17"/>
  <c r="W106" i="17"/>
  <c r="W107" i="17"/>
  <c r="W108" i="17"/>
  <c r="W109" i="17"/>
  <c r="W110" i="17"/>
  <c r="W111" i="17"/>
  <c r="W112" i="17"/>
  <c r="W113" i="17"/>
  <c r="W114" i="17"/>
  <c r="W115" i="17"/>
  <c r="W116" i="17"/>
  <c r="W117" i="17"/>
  <c r="W118" i="17"/>
  <c r="W119" i="17"/>
  <c r="W120" i="17"/>
  <c r="W121" i="17"/>
  <c r="W122" i="17"/>
  <c r="W123" i="17"/>
  <c r="W124" i="17"/>
  <c r="W125" i="17"/>
  <c r="W126" i="17"/>
  <c r="W127" i="17"/>
  <c r="W128" i="17"/>
  <c r="W129" i="17"/>
  <c r="W130" i="17"/>
  <c r="W131" i="17"/>
  <c r="W132" i="17"/>
  <c r="W133" i="17"/>
  <c r="W134" i="17"/>
  <c r="W135" i="17"/>
  <c r="W136" i="17"/>
  <c r="W137" i="17"/>
  <c r="W138" i="17"/>
  <c r="W139" i="17"/>
  <c r="W140" i="17"/>
  <c r="W141" i="17"/>
  <c r="W142" i="17"/>
  <c r="W143" i="17"/>
  <c r="W144" i="17"/>
  <c r="W145" i="17"/>
  <c r="W146" i="17"/>
  <c r="W147" i="17"/>
  <c r="W148" i="17"/>
  <c r="W149" i="17"/>
  <c r="W150" i="17"/>
  <c r="U9" i="17"/>
  <c r="U10" i="17"/>
  <c r="U11" i="17"/>
  <c r="U12" i="17"/>
  <c r="U13" i="17"/>
  <c r="U14" i="17"/>
  <c r="U15" i="17"/>
  <c r="U16" i="17"/>
  <c r="U17" i="17"/>
  <c r="U18" i="17"/>
  <c r="U19" i="17"/>
  <c r="U20" i="17"/>
  <c r="U21" i="17"/>
  <c r="U22" i="17"/>
  <c r="U23" i="17"/>
  <c r="U24" i="17"/>
  <c r="U25" i="17"/>
  <c r="U26" i="17"/>
  <c r="U27" i="17"/>
  <c r="U28" i="17"/>
  <c r="U29" i="17"/>
  <c r="U30" i="17"/>
  <c r="U31" i="17"/>
  <c r="U32" i="17"/>
  <c r="U33" i="17"/>
  <c r="U34" i="17"/>
  <c r="U35" i="17"/>
  <c r="U36" i="17"/>
  <c r="U37" i="17"/>
  <c r="U38" i="17"/>
  <c r="U39" i="17"/>
  <c r="U40" i="17"/>
  <c r="U41" i="17"/>
  <c r="U42" i="17"/>
  <c r="U43" i="17"/>
  <c r="U44" i="17"/>
  <c r="U45" i="17"/>
  <c r="U46" i="17"/>
  <c r="U47" i="17"/>
  <c r="U48" i="17"/>
  <c r="U49" i="17"/>
  <c r="U50" i="17"/>
  <c r="U51" i="17"/>
  <c r="U52" i="17"/>
  <c r="U53" i="17"/>
  <c r="U54" i="17"/>
  <c r="U55" i="17"/>
  <c r="U56" i="17"/>
  <c r="U57" i="17"/>
  <c r="U58" i="17"/>
  <c r="U59" i="17"/>
  <c r="U60" i="17"/>
  <c r="U61" i="17"/>
  <c r="U62" i="17"/>
  <c r="U63" i="17"/>
  <c r="U64" i="17"/>
  <c r="U65" i="17"/>
  <c r="U66" i="17"/>
  <c r="U67" i="17"/>
  <c r="U68" i="17"/>
  <c r="U69" i="17"/>
  <c r="U70" i="17"/>
  <c r="U71" i="17"/>
  <c r="U72" i="17"/>
  <c r="U73" i="17"/>
  <c r="U74" i="17"/>
  <c r="U75" i="17"/>
  <c r="U76" i="17"/>
  <c r="U77" i="17"/>
  <c r="U78" i="17"/>
  <c r="U79" i="17"/>
  <c r="U80" i="17"/>
  <c r="U81" i="17"/>
  <c r="U82" i="17"/>
  <c r="U83" i="17"/>
  <c r="U84" i="17"/>
  <c r="U85" i="17"/>
  <c r="U86" i="17"/>
  <c r="U87" i="17"/>
  <c r="U88" i="17"/>
  <c r="U89" i="17"/>
  <c r="U90" i="17"/>
  <c r="U91" i="17"/>
  <c r="U92" i="17"/>
  <c r="U93" i="17"/>
  <c r="U94" i="17"/>
  <c r="U95" i="17"/>
  <c r="U96" i="17"/>
  <c r="U97" i="17"/>
  <c r="U98" i="17"/>
  <c r="U99" i="17"/>
  <c r="U100" i="17"/>
  <c r="U101" i="17"/>
  <c r="U102" i="17"/>
  <c r="U103" i="17"/>
  <c r="U104" i="17"/>
  <c r="U105" i="17"/>
  <c r="U106" i="17"/>
  <c r="U107" i="17"/>
  <c r="U108" i="17"/>
  <c r="U109" i="17"/>
  <c r="U110" i="17"/>
  <c r="U111" i="17"/>
  <c r="U112" i="17"/>
  <c r="U113" i="17"/>
  <c r="U114" i="17"/>
  <c r="U115" i="17"/>
  <c r="U116" i="17"/>
  <c r="U117" i="17"/>
  <c r="U118" i="17"/>
  <c r="U119" i="17"/>
  <c r="U120" i="17"/>
  <c r="U121" i="17"/>
  <c r="U122" i="17"/>
  <c r="U123" i="17"/>
  <c r="U124" i="17"/>
  <c r="U125" i="17"/>
  <c r="U126" i="17"/>
  <c r="U127" i="17"/>
  <c r="U128" i="17"/>
  <c r="U129" i="17"/>
  <c r="U130" i="17"/>
  <c r="U131" i="17"/>
  <c r="U132" i="17"/>
  <c r="U133" i="17"/>
  <c r="U134" i="17"/>
  <c r="U135" i="17"/>
  <c r="U136" i="17"/>
  <c r="U137" i="17"/>
  <c r="U138" i="17"/>
  <c r="U139" i="17"/>
  <c r="U140" i="17"/>
  <c r="U141" i="17"/>
  <c r="U142" i="17"/>
  <c r="U143" i="17"/>
  <c r="U144" i="17"/>
  <c r="U145" i="17"/>
  <c r="U146" i="17"/>
  <c r="U147" i="17"/>
  <c r="U148" i="17"/>
  <c r="U149" i="17"/>
  <c r="U150" i="17"/>
  <c r="S9" i="17"/>
  <c r="S10" i="17"/>
  <c r="S11" i="17"/>
  <c r="S12" i="17"/>
  <c r="S13" i="17"/>
  <c r="S14" i="17"/>
  <c r="S15" i="17"/>
  <c r="S16" i="17"/>
  <c r="S17" i="17"/>
  <c r="S18" i="17"/>
  <c r="S19" i="17"/>
  <c r="S20" i="17"/>
  <c r="S21" i="17"/>
  <c r="S22" i="17"/>
  <c r="S23" i="17"/>
  <c r="S24" i="17"/>
  <c r="S25" i="17"/>
  <c r="S26" i="17"/>
  <c r="S27" i="17"/>
  <c r="S28" i="17"/>
  <c r="S29" i="17"/>
  <c r="S30" i="17"/>
  <c r="S31" i="17"/>
  <c r="S32" i="17"/>
  <c r="S33" i="17"/>
  <c r="S34" i="17"/>
  <c r="S35" i="17"/>
  <c r="S36" i="17"/>
  <c r="S37" i="17"/>
  <c r="S38" i="17"/>
  <c r="S39" i="17"/>
  <c r="S40" i="17"/>
  <c r="S41" i="17"/>
  <c r="S42" i="17"/>
  <c r="S43" i="17"/>
  <c r="S44" i="17"/>
  <c r="S45" i="17"/>
  <c r="S46" i="17"/>
  <c r="S47" i="17"/>
  <c r="S48" i="17"/>
  <c r="S49" i="17"/>
  <c r="S50" i="17"/>
  <c r="S51" i="17"/>
  <c r="S52" i="17"/>
  <c r="S53" i="17"/>
  <c r="S54" i="17"/>
  <c r="S55" i="17"/>
  <c r="S56" i="17"/>
  <c r="S57" i="17"/>
  <c r="S58" i="17"/>
  <c r="S59" i="17"/>
  <c r="S60" i="17"/>
  <c r="S61" i="17"/>
  <c r="S62" i="17"/>
  <c r="S63" i="17"/>
  <c r="S64" i="17"/>
  <c r="S65" i="17"/>
  <c r="S66" i="17"/>
  <c r="S67" i="17"/>
  <c r="S68" i="17"/>
  <c r="S69" i="17"/>
  <c r="S70" i="17"/>
  <c r="S71" i="17"/>
  <c r="S72" i="17"/>
  <c r="S73" i="17"/>
  <c r="S74" i="17"/>
  <c r="S75" i="17"/>
  <c r="S76" i="17"/>
  <c r="S77" i="17"/>
  <c r="S78" i="17"/>
  <c r="S79" i="17"/>
  <c r="S80" i="17"/>
  <c r="S81" i="17"/>
  <c r="S82" i="17"/>
  <c r="S83" i="17"/>
  <c r="S84" i="17"/>
  <c r="S85" i="17"/>
  <c r="S86" i="17"/>
  <c r="S87" i="17"/>
  <c r="S88" i="17"/>
  <c r="S89" i="17"/>
  <c r="S90" i="17"/>
  <c r="S91" i="17"/>
  <c r="S92" i="17"/>
  <c r="S93" i="17"/>
  <c r="S94" i="17"/>
  <c r="S95" i="17"/>
  <c r="S96" i="17"/>
  <c r="S97" i="17"/>
  <c r="S98" i="17"/>
  <c r="S99" i="17"/>
  <c r="S100" i="17"/>
  <c r="S101" i="17"/>
  <c r="S102" i="17"/>
  <c r="S103" i="17"/>
  <c r="S104" i="17"/>
  <c r="S105" i="17"/>
  <c r="S106" i="17"/>
  <c r="S107" i="17"/>
  <c r="S108" i="17"/>
  <c r="S109" i="17"/>
  <c r="S110" i="17"/>
  <c r="S111" i="17"/>
  <c r="S112" i="17"/>
  <c r="S113" i="17"/>
  <c r="S114" i="17"/>
  <c r="S115" i="17"/>
  <c r="S116" i="17"/>
  <c r="S117" i="17"/>
  <c r="S118" i="17"/>
  <c r="S119" i="17"/>
  <c r="S120" i="17"/>
  <c r="S121" i="17"/>
  <c r="S122" i="17"/>
  <c r="S123" i="17"/>
  <c r="S124" i="17"/>
  <c r="S125" i="17"/>
  <c r="S126" i="17"/>
  <c r="S127" i="17"/>
  <c r="S128" i="17"/>
  <c r="S129" i="17"/>
  <c r="S130" i="17"/>
  <c r="S131" i="17"/>
  <c r="S132" i="17"/>
  <c r="S133" i="17"/>
  <c r="S134" i="17"/>
  <c r="S135" i="17"/>
  <c r="S136" i="17"/>
  <c r="S137" i="17"/>
  <c r="S138" i="17"/>
  <c r="S139" i="17"/>
  <c r="S140" i="17"/>
  <c r="S141" i="17"/>
  <c r="S142" i="17"/>
  <c r="S143" i="17"/>
  <c r="S144" i="17"/>
  <c r="S145" i="17"/>
  <c r="S146" i="17"/>
  <c r="S147" i="17"/>
  <c r="S148" i="17"/>
  <c r="S149" i="17"/>
  <c r="S150" i="17"/>
  <c r="Q9" i="17"/>
  <c r="Q10" i="17"/>
  <c r="Q11" i="17"/>
  <c r="Q12" i="17"/>
  <c r="Q13" i="17"/>
  <c r="Q14" i="17"/>
  <c r="Q15" i="17"/>
  <c r="Q16" i="17"/>
  <c r="Q17" i="17"/>
  <c r="Q18" i="17"/>
  <c r="Q19" i="17"/>
  <c r="Q20" i="17"/>
  <c r="Q21" i="17"/>
  <c r="Q22" i="17"/>
  <c r="Q23" i="17"/>
  <c r="Q24" i="17"/>
  <c r="Q25" i="17"/>
  <c r="Q26" i="17"/>
  <c r="Q27" i="17"/>
  <c r="Q28" i="17"/>
  <c r="Q29" i="17"/>
  <c r="Q30" i="17"/>
  <c r="Q31" i="17"/>
  <c r="Q32" i="17"/>
  <c r="Q33" i="17"/>
  <c r="Q34" i="17"/>
  <c r="Q35" i="17"/>
  <c r="Q36" i="17"/>
  <c r="Q37" i="17"/>
  <c r="Q38" i="17"/>
  <c r="Q39" i="17"/>
  <c r="Q40" i="17"/>
  <c r="Q41" i="17"/>
  <c r="Q42" i="17"/>
  <c r="Q43" i="17"/>
  <c r="Q44" i="17"/>
  <c r="Q45" i="17"/>
  <c r="Q46" i="17"/>
  <c r="Q47" i="17"/>
  <c r="Q48" i="17"/>
  <c r="Q49" i="17"/>
  <c r="Q50" i="17"/>
  <c r="Q51" i="17"/>
  <c r="Q52" i="17"/>
  <c r="Q53" i="17"/>
  <c r="Q54" i="17"/>
  <c r="Q55" i="17"/>
  <c r="Q56" i="17"/>
  <c r="Q57" i="17"/>
  <c r="Q58" i="17"/>
  <c r="Q59" i="17"/>
  <c r="Q60" i="17"/>
  <c r="Q61" i="17"/>
  <c r="Q62" i="17"/>
  <c r="Q63" i="17"/>
  <c r="Q64" i="17"/>
  <c r="Q65" i="17"/>
  <c r="Q66" i="17"/>
  <c r="Q67" i="17"/>
  <c r="Q68" i="17"/>
  <c r="Q69" i="17"/>
  <c r="Q70" i="17"/>
  <c r="Q71" i="17"/>
  <c r="Q72" i="17"/>
  <c r="Q73" i="17"/>
  <c r="Q74" i="17"/>
  <c r="Q75" i="17"/>
  <c r="Q76" i="17"/>
  <c r="Q77" i="17"/>
  <c r="Q78" i="17"/>
  <c r="Q79" i="17"/>
  <c r="Q80" i="17"/>
  <c r="Q81" i="17"/>
  <c r="Q82" i="17"/>
  <c r="Q83" i="17"/>
  <c r="Q84" i="17"/>
  <c r="Q85" i="17"/>
  <c r="Q86" i="17"/>
  <c r="Q87" i="17"/>
  <c r="Q88" i="17"/>
  <c r="Q89" i="17"/>
  <c r="Q90" i="17"/>
  <c r="Q91" i="17"/>
  <c r="Q92" i="17"/>
  <c r="Q93" i="17"/>
  <c r="Q94" i="17"/>
  <c r="Q95" i="17"/>
  <c r="Q96" i="17"/>
  <c r="Q97" i="17"/>
  <c r="Q98" i="17"/>
  <c r="Q99" i="17"/>
  <c r="Q100" i="17"/>
  <c r="Q101" i="17"/>
  <c r="Q102" i="17"/>
  <c r="Q103" i="17"/>
  <c r="Q104" i="17"/>
  <c r="Q105" i="17"/>
  <c r="Q106" i="17"/>
  <c r="Q107" i="17"/>
  <c r="Q108" i="17"/>
  <c r="Q109" i="17"/>
  <c r="Q110" i="17"/>
  <c r="Q111" i="17"/>
  <c r="Q112" i="17"/>
  <c r="Q113" i="17"/>
  <c r="Q114" i="17"/>
  <c r="Q115" i="17"/>
  <c r="Q116" i="17"/>
  <c r="Q117" i="17"/>
  <c r="Q118" i="17"/>
  <c r="Q119" i="17"/>
  <c r="Q120" i="17"/>
  <c r="Q121" i="17"/>
  <c r="Q122" i="17"/>
  <c r="Q123" i="17"/>
  <c r="Q124" i="17"/>
  <c r="Q125" i="17"/>
  <c r="Q126" i="17"/>
  <c r="Q127" i="17"/>
  <c r="Q128" i="17"/>
  <c r="Q129" i="17"/>
  <c r="Q130" i="17"/>
  <c r="Q131" i="17"/>
  <c r="Q132" i="17"/>
  <c r="Q133" i="17"/>
  <c r="Q134" i="17"/>
  <c r="Q135" i="17"/>
  <c r="Q136" i="17"/>
  <c r="Q137" i="17"/>
  <c r="Q138" i="17"/>
  <c r="Q139" i="17"/>
  <c r="Q140" i="17"/>
  <c r="Q141" i="17"/>
  <c r="Q142" i="17"/>
  <c r="Q143" i="17"/>
  <c r="Q144" i="17"/>
  <c r="Q145" i="17"/>
  <c r="Q146" i="17"/>
  <c r="Q147" i="17"/>
  <c r="Q148" i="17"/>
  <c r="Q149" i="17"/>
  <c r="Q150" i="17"/>
  <c r="O9" i="17"/>
  <c r="O10" i="17"/>
  <c r="O11" i="17"/>
  <c r="O12" i="17"/>
  <c r="O13" i="17"/>
  <c r="O14" i="17"/>
  <c r="O15" i="17"/>
  <c r="O16" i="17"/>
  <c r="O17" i="17"/>
  <c r="O18" i="17"/>
  <c r="O19" i="17"/>
  <c r="O20" i="17"/>
  <c r="O21" i="17"/>
  <c r="O22" i="17"/>
  <c r="O23" i="17"/>
  <c r="O24" i="17"/>
  <c r="O25" i="17"/>
  <c r="O26" i="17"/>
  <c r="O27" i="17"/>
  <c r="O28" i="17"/>
  <c r="O29" i="17"/>
  <c r="O30" i="17"/>
  <c r="O31" i="17"/>
  <c r="O32" i="17"/>
  <c r="O33" i="17"/>
  <c r="O34" i="17"/>
  <c r="O35" i="17"/>
  <c r="O36" i="17"/>
  <c r="O37" i="17"/>
  <c r="O38" i="17"/>
  <c r="O39" i="17"/>
  <c r="O40" i="17"/>
  <c r="O41" i="17"/>
  <c r="O42" i="17"/>
  <c r="O43" i="17"/>
  <c r="O44" i="17"/>
  <c r="O45" i="17"/>
  <c r="O46" i="17"/>
  <c r="O47" i="17"/>
  <c r="O48" i="17"/>
  <c r="O49" i="17"/>
  <c r="O50" i="17"/>
  <c r="O51" i="17"/>
  <c r="O52" i="17"/>
  <c r="O53" i="17"/>
  <c r="O54" i="17"/>
  <c r="O55" i="17"/>
  <c r="O56" i="17"/>
  <c r="O57" i="17"/>
  <c r="O58" i="17"/>
  <c r="O59" i="17"/>
  <c r="O60" i="17"/>
  <c r="O61" i="17"/>
  <c r="O62" i="17"/>
  <c r="O63" i="17"/>
  <c r="O64" i="17"/>
  <c r="O65" i="17"/>
  <c r="O66" i="17"/>
  <c r="O67" i="17"/>
  <c r="O68" i="17"/>
  <c r="O69" i="17"/>
  <c r="O70" i="17"/>
  <c r="O71" i="17"/>
  <c r="O72" i="17"/>
  <c r="O73" i="17"/>
  <c r="O74" i="17"/>
  <c r="O75" i="17"/>
  <c r="O76" i="17"/>
  <c r="O77" i="17"/>
  <c r="O78" i="17"/>
  <c r="O79" i="17"/>
  <c r="O80" i="17"/>
  <c r="O81" i="17"/>
  <c r="O82" i="17"/>
  <c r="O83" i="17"/>
  <c r="O84" i="17"/>
  <c r="O85" i="17"/>
  <c r="O86" i="17"/>
  <c r="O87" i="17"/>
  <c r="O88" i="17"/>
  <c r="O89" i="17"/>
  <c r="O90" i="17"/>
  <c r="O91" i="17"/>
  <c r="O92" i="17"/>
  <c r="O93" i="17"/>
  <c r="O94" i="17"/>
  <c r="O95" i="17"/>
  <c r="O96" i="17"/>
  <c r="O97" i="17"/>
  <c r="O98" i="17"/>
  <c r="O99" i="17"/>
  <c r="O100" i="17"/>
  <c r="O101" i="17"/>
  <c r="O102" i="17"/>
  <c r="O103" i="17"/>
  <c r="O104" i="17"/>
  <c r="O105" i="17"/>
  <c r="O106" i="17"/>
  <c r="O107" i="17"/>
  <c r="O108" i="17"/>
  <c r="O109" i="17"/>
  <c r="O110" i="17"/>
  <c r="O111" i="17"/>
  <c r="O112" i="17"/>
  <c r="O113" i="17"/>
  <c r="O114" i="17"/>
  <c r="O115" i="17"/>
  <c r="O116" i="17"/>
  <c r="O117" i="17"/>
  <c r="O118" i="17"/>
  <c r="O119" i="17"/>
  <c r="O120" i="17"/>
  <c r="O121" i="17"/>
  <c r="O122" i="17"/>
  <c r="O123" i="17"/>
  <c r="O124" i="17"/>
  <c r="O125" i="17"/>
  <c r="O126" i="17"/>
  <c r="O127" i="17"/>
  <c r="O128" i="17"/>
  <c r="O129" i="17"/>
  <c r="O130" i="17"/>
  <c r="O131" i="17"/>
  <c r="O132" i="17"/>
  <c r="O133" i="17"/>
  <c r="O134" i="17"/>
  <c r="O135" i="17"/>
  <c r="O136" i="17"/>
  <c r="O137" i="17"/>
  <c r="O138" i="17"/>
  <c r="O139" i="17"/>
  <c r="O140" i="17"/>
  <c r="O141" i="17"/>
  <c r="O142" i="17"/>
  <c r="O143" i="17"/>
  <c r="O144" i="17"/>
  <c r="O145" i="17"/>
  <c r="O146" i="17"/>
  <c r="O147" i="17"/>
  <c r="O148" i="17"/>
  <c r="O149" i="17"/>
  <c r="O150" i="17"/>
  <c r="M9" i="17"/>
  <c r="M10" i="17"/>
  <c r="M11" i="17"/>
  <c r="M12" i="17"/>
  <c r="M13" i="17"/>
  <c r="M14" i="17"/>
  <c r="M15" i="17"/>
  <c r="M16" i="17"/>
  <c r="M17" i="17"/>
  <c r="M18" i="17"/>
  <c r="M19" i="17"/>
  <c r="M20" i="17"/>
  <c r="M21" i="17"/>
  <c r="M22" i="17"/>
  <c r="M23" i="17"/>
  <c r="M24" i="17"/>
  <c r="M25" i="17"/>
  <c r="M26" i="17"/>
  <c r="M27" i="17"/>
  <c r="M28" i="17"/>
  <c r="M29" i="17"/>
  <c r="M30" i="17"/>
  <c r="M31" i="17"/>
  <c r="M32" i="17"/>
  <c r="M33" i="17"/>
  <c r="M34" i="17"/>
  <c r="M35" i="17"/>
  <c r="M36" i="17"/>
  <c r="M37" i="17"/>
  <c r="M38" i="17"/>
  <c r="M39" i="17"/>
  <c r="M40" i="17"/>
  <c r="M41" i="17"/>
  <c r="M42" i="17"/>
  <c r="M43" i="17"/>
  <c r="M44" i="17"/>
  <c r="M45" i="17"/>
  <c r="M46" i="17"/>
  <c r="M47" i="17"/>
  <c r="M48" i="17"/>
  <c r="M49" i="17"/>
  <c r="M50" i="17"/>
  <c r="M51" i="17"/>
  <c r="M52" i="17"/>
  <c r="M53" i="17"/>
  <c r="M54" i="17"/>
  <c r="M55" i="17"/>
  <c r="M56" i="17"/>
  <c r="M57" i="17"/>
  <c r="M58" i="17"/>
  <c r="M59" i="17"/>
  <c r="M60" i="17"/>
  <c r="M61" i="17"/>
  <c r="M62" i="17"/>
  <c r="M63" i="17"/>
  <c r="M64" i="17"/>
  <c r="M65" i="17"/>
  <c r="M66" i="17"/>
  <c r="M67" i="17"/>
  <c r="M68" i="17"/>
  <c r="M69" i="17"/>
  <c r="M70" i="17"/>
  <c r="M71" i="17"/>
  <c r="M72" i="17"/>
  <c r="M73" i="17"/>
  <c r="M74" i="17"/>
  <c r="M75" i="17"/>
  <c r="M76" i="17"/>
  <c r="M77" i="17"/>
  <c r="M78" i="17"/>
  <c r="M79" i="17"/>
  <c r="M80" i="17"/>
  <c r="M81" i="17"/>
  <c r="M82" i="17"/>
  <c r="M83" i="17"/>
  <c r="M84" i="17"/>
  <c r="M85" i="17"/>
  <c r="M86" i="17"/>
  <c r="M87" i="17"/>
  <c r="M88" i="17"/>
  <c r="M89" i="17"/>
  <c r="M90" i="17"/>
  <c r="M91" i="17"/>
  <c r="M92" i="17"/>
  <c r="M93" i="17"/>
  <c r="M94" i="17"/>
  <c r="M95" i="17"/>
  <c r="M96" i="17"/>
  <c r="M97" i="17"/>
  <c r="M98" i="17"/>
  <c r="M99" i="17"/>
  <c r="M100" i="17"/>
  <c r="M101" i="17"/>
  <c r="M102" i="17"/>
  <c r="M103" i="17"/>
  <c r="M104" i="17"/>
  <c r="M105" i="17"/>
  <c r="M106" i="17"/>
  <c r="M107" i="17"/>
  <c r="M108" i="17"/>
  <c r="M109" i="17"/>
  <c r="M110" i="17"/>
  <c r="M111" i="17"/>
  <c r="M112" i="17"/>
  <c r="M113" i="17"/>
  <c r="M114" i="17"/>
  <c r="M115" i="17"/>
  <c r="M116" i="17"/>
  <c r="M117" i="17"/>
  <c r="M118" i="17"/>
  <c r="M119" i="17"/>
  <c r="M120" i="17"/>
  <c r="M121" i="17"/>
  <c r="M122" i="17"/>
  <c r="M123" i="17"/>
  <c r="M124" i="17"/>
  <c r="M125" i="17"/>
  <c r="M126" i="17"/>
  <c r="M127" i="17"/>
  <c r="M128" i="17"/>
  <c r="M129" i="17"/>
  <c r="M130" i="17"/>
  <c r="M131" i="17"/>
  <c r="M132" i="17"/>
  <c r="M133" i="17"/>
  <c r="M134" i="17"/>
  <c r="M135" i="17"/>
  <c r="M136" i="17"/>
  <c r="M137" i="17"/>
  <c r="M138" i="17"/>
  <c r="M139" i="17"/>
  <c r="M140" i="17"/>
  <c r="M141" i="17"/>
  <c r="M142" i="17"/>
  <c r="M143" i="17"/>
  <c r="M144" i="17"/>
  <c r="M145" i="17"/>
  <c r="M146" i="17"/>
  <c r="M147" i="17"/>
  <c r="M148" i="17"/>
  <c r="M149" i="17"/>
  <c r="M150" i="17"/>
  <c r="K9" i="17"/>
  <c r="K10" i="17"/>
  <c r="K11" i="17"/>
  <c r="K12" i="17"/>
  <c r="K13" i="17"/>
  <c r="K14" i="17"/>
  <c r="K15" i="17"/>
  <c r="K16" i="17"/>
  <c r="K17" i="17"/>
  <c r="K18" i="17"/>
  <c r="K19" i="17"/>
  <c r="K20" i="17"/>
  <c r="K21" i="17"/>
  <c r="K22" i="17"/>
  <c r="K23" i="17"/>
  <c r="K24" i="17"/>
  <c r="K25" i="17"/>
  <c r="K26" i="17"/>
  <c r="K27" i="17"/>
  <c r="K28" i="17"/>
  <c r="K29" i="17"/>
  <c r="K30" i="17"/>
  <c r="K31" i="17"/>
  <c r="K32" i="17"/>
  <c r="K33" i="17"/>
  <c r="K34" i="17"/>
  <c r="K35" i="17"/>
  <c r="K36" i="17"/>
  <c r="K37" i="17"/>
  <c r="K38" i="17"/>
  <c r="K39" i="17"/>
  <c r="K40" i="17"/>
  <c r="K41" i="17"/>
  <c r="K42" i="17"/>
  <c r="K43" i="17"/>
  <c r="K44" i="17"/>
  <c r="K45" i="17"/>
  <c r="K46" i="17"/>
  <c r="K47" i="17"/>
  <c r="K48" i="17"/>
  <c r="K49" i="17"/>
  <c r="K50" i="17"/>
  <c r="K51" i="17"/>
  <c r="K52" i="17"/>
  <c r="K53" i="17"/>
  <c r="K54" i="17"/>
  <c r="K55" i="17"/>
  <c r="K56" i="17"/>
  <c r="K57" i="17"/>
  <c r="K58" i="17"/>
  <c r="K59" i="17"/>
  <c r="K60" i="17"/>
  <c r="K61" i="17"/>
  <c r="K62" i="17"/>
  <c r="K63" i="17"/>
  <c r="K64" i="17"/>
  <c r="K65" i="17"/>
  <c r="K66" i="17"/>
  <c r="K67" i="17"/>
  <c r="K68" i="17"/>
  <c r="K69" i="17"/>
  <c r="K70" i="17"/>
  <c r="K71" i="17"/>
  <c r="K72" i="17"/>
  <c r="K73" i="17"/>
  <c r="K74" i="17"/>
  <c r="K75" i="17"/>
  <c r="K76" i="17"/>
  <c r="K77" i="17"/>
  <c r="K78" i="17"/>
  <c r="K79" i="17"/>
  <c r="K80" i="17"/>
  <c r="K81" i="17"/>
  <c r="K82" i="17"/>
  <c r="K83" i="17"/>
  <c r="K84" i="17"/>
  <c r="K85" i="17"/>
  <c r="K86" i="17"/>
  <c r="K87" i="17"/>
  <c r="K88" i="17"/>
  <c r="K89" i="17"/>
  <c r="K90" i="17"/>
  <c r="K91" i="17"/>
  <c r="K92" i="17"/>
  <c r="K93" i="17"/>
  <c r="K94" i="17"/>
  <c r="K95" i="17"/>
  <c r="K96" i="17"/>
  <c r="K97" i="17"/>
  <c r="K98" i="17"/>
  <c r="K99" i="17"/>
  <c r="K100" i="17"/>
  <c r="K101" i="17"/>
  <c r="K102" i="17"/>
  <c r="K103" i="17"/>
  <c r="K104" i="17"/>
  <c r="K105" i="17"/>
  <c r="K106" i="17"/>
  <c r="K107" i="17"/>
  <c r="K108" i="17"/>
  <c r="K109" i="17"/>
  <c r="K110" i="17"/>
  <c r="K111" i="17"/>
  <c r="K112" i="17"/>
  <c r="K113" i="17"/>
  <c r="K114" i="17"/>
  <c r="K115" i="17"/>
  <c r="K116" i="17"/>
  <c r="K117" i="17"/>
  <c r="K118" i="17"/>
  <c r="K119" i="17"/>
  <c r="K120" i="17"/>
  <c r="K121" i="17"/>
  <c r="K122" i="17"/>
  <c r="K123" i="17"/>
  <c r="K124" i="17"/>
  <c r="K125" i="17"/>
  <c r="K126" i="17"/>
  <c r="K127" i="17"/>
  <c r="K128" i="17"/>
  <c r="K129" i="17"/>
  <c r="K130" i="17"/>
  <c r="K131" i="17"/>
  <c r="K132" i="17"/>
  <c r="K133" i="17"/>
  <c r="K134" i="17"/>
  <c r="K135" i="17"/>
  <c r="K136" i="17"/>
  <c r="K137" i="17"/>
  <c r="K138" i="17"/>
  <c r="K139" i="17"/>
  <c r="K140" i="17"/>
  <c r="K141" i="17"/>
  <c r="K142" i="17"/>
  <c r="K143" i="17"/>
  <c r="K144" i="17"/>
  <c r="K145" i="17"/>
  <c r="K146" i="17"/>
  <c r="K147" i="17"/>
  <c r="K148" i="17"/>
  <c r="K149" i="17"/>
  <c r="K150" i="17"/>
  <c r="I9" i="17"/>
  <c r="I10" i="17"/>
  <c r="I11" i="17"/>
  <c r="I12" i="17"/>
  <c r="I13" i="17"/>
  <c r="I14" i="17"/>
  <c r="I15" i="17"/>
  <c r="I16" i="17"/>
  <c r="I17" i="17"/>
  <c r="I18" i="17"/>
  <c r="I19" i="17"/>
  <c r="I20" i="17"/>
  <c r="I21" i="17"/>
  <c r="I22" i="17"/>
  <c r="I23" i="17"/>
  <c r="I24" i="17"/>
  <c r="I25" i="17"/>
  <c r="I26" i="17"/>
  <c r="I27" i="17"/>
  <c r="I28" i="17"/>
  <c r="I29" i="17"/>
  <c r="I30" i="17"/>
  <c r="I31" i="17"/>
  <c r="I32" i="17"/>
  <c r="I33" i="17"/>
  <c r="I34" i="17"/>
  <c r="I35" i="17"/>
  <c r="I36" i="17"/>
  <c r="I37" i="17"/>
  <c r="I38" i="17"/>
  <c r="I39" i="17"/>
  <c r="I40" i="17"/>
  <c r="I41" i="17"/>
  <c r="I42" i="17"/>
  <c r="I43" i="17"/>
  <c r="I44" i="17"/>
  <c r="I45" i="17"/>
  <c r="I46" i="17"/>
  <c r="I47" i="17"/>
  <c r="I48" i="17"/>
  <c r="I49" i="17"/>
  <c r="I50" i="17"/>
  <c r="I51" i="17"/>
  <c r="I52" i="17"/>
  <c r="I53" i="17"/>
  <c r="I54" i="17"/>
  <c r="I55" i="17"/>
  <c r="I56" i="17"/>
  <c r="I57" i="17"/>
  <c r="I58" i="17"/>
  <c r="I59" i="17"/>
  <c r="I60" i="17"/>
  <c r="I61" i="17"/>
  <c r="I62" i="17"/>
  <c r="I63" i="17"/>
  <c r="I64" i="17"/>
  <c r="I65" i="17"/>
  <c r="I66" i="17"/>
  <c r="I67" i="17"/>
  <c r="I68" i="17"/>
  <c r="I69" i="17"/>
  <c r="I70" i="17"/>
  <c r="I71" i="17"/>
  <c r="I72" i="17"/>
  <c r="I73" i="17"/>
  <c r="I74" i="17"/>
  <c r="I75" i="17"/>
  <c r="I76" i="17"/>
  <c r="I77" i="17"/>
  <c r="I78" i="17"/>
  <c r="I79" i="17"/>
  <c r="I80" i="17"/>
  <c r="I81" i="17"/>
  <c r="I82" i="17"/>
  <c r="I83" i="17"/>
  <c r="I84" i="17"/>
  <c r="I85" i="17"/>
  <c r="I86" i="17"/>
  <c r="I87" i="17"/>
  <c r="I88" i="17"/>
  <c r="I89" i="17"/>
  <c r="I90" i="17"/>
  <c r="I91" i="17"/>
  <c r="I92" i="17"/>
  <c r="I93" i="17"/>
  <c r="I94" i="17"/>
  <c r="I95" i="17"/>
  <c r="I96" i="17"/>
  <c r="I97" i="17"/>
  <c r="I98" i="17"/>
  <c r="I99" i="17"/>
  <c r="I100" i="17"/>
  <c r="I101" i="17"/>
  <c r="I102" i="17"/>
  <c r="I103" i="17"/>
  <c r="I104" i="17"/>
  <c r="I105" i="17"/>
  <c r="I106" i="17"/>
  <c r="I107" i="17"/>
  <c r="I108" i="17"/>
  <c r="I109" i="17"/>
  <c r="I110" i="17"/>
  <c r="I111" i="17"/>
  <c r="I112" i="17"/>
  <c r="I113" i="17"/>
  <c r="I114" i="17"/>
  <c r="I115" i="17"/>
  <c r="I116" i="17"/>
  <c r="I117" i="17"/>
  <c r="I118" i="17"/>
  <c r="I119" i="17"/>
  <c r="I120" i="17"/>
  <c r="I121" i="17"/>
  <c r="I122" i="17"/>
  <c r="I123" i="17"/>
  <c r="I124" i="17"/>
  <c r="I125" i="17"/>
  <c r="I126" i="17"/>
  <c r="I127" i="17"/>
  <c r="I128" i="17"/>
  <c r="I129" i="17"/>
  <c r="I130" i="17"/>
  <c r="I131" i="17"/>
  <c r="I132" i="17"/>
  <c r="I133" i="17"/>
  <c r="I134" i="17"/>
  <c r="I135" i="17"/>
  <c r="I136" i="17"/>
  <c r="I137" i="17"/>
  <c r="I138" i="17"/>
  <c r="I139" i="17"/>
  <c r="I140" i="17"/>
  <c r="I141" i="17"/>
  <c r="I142" i="17"/>
  <c r="I143" i="17"/>
  <c r="I144" i="17"/>
  <c r="I145" i="17"/>
  <c r="I146" i="17"/>
  <c r="I147" i="17"/>
  <c r="I148" i="17"/>
  <c r="I149" i="17"/>
  <c r="I150" i="17"/>
  <c r="G9" i="17"/>
  <c r="G10" i="17"/>
  <c r="G11" i="17"/>
  <c r="G12" i="17"/>
  <c r="G13" i="17"/>
  <c r="G14" i="17"/>
  <c r="G15" i="17"/>
  <c r="G16" i="17"/>
  <c r="G17" i="17"/>
  <c r="G18" i="17"/>
  <c r="G19" i="17"/>
  <c r="G20" i="17"/>
  <c r="G21" i="17"/>
  <c r="G22" i="17"/>
  <c r="G23" i="17"/>
  <c r="G24" i="17"/>
  <c r="G25" i="17"/>
  <c r="G26" i="17"/>
  <c r="G27" i="17"/>
  <c r="G28" i="17"/>
  <c r="G29" i="17"/>
  <c r="G30" i="17"/>
  <c r="G31" i="17"/>
  <c r="G32" i="17"/>
  <c r="G33" i="17"/>
  <c r="G34" i="17"/>
  <c r="G35" i="17"/>
  <c r="G36" i="17"/>
  <c r="G37" i="17"/>
  <c r="G38" i="17"/>
  <c r="G39" i="17"/>
  <c r="G40" i="17"/>
  <c r="G41" i="17"/>
  <c r="G42" i="17"/>
  <c r="G43" i="17"/>
  <c r="G44" i="17"/>
  <c r="G45" i="17"/>
  <c r="G46" i="17"/>
  <c r="G47" i="17"/>
  <c r="G48" i="17"/>
  <c r="G49" i="17"/>
  <c r="G50" i="17"/>
  <c r="G51" i="17"/>
  <c r="G52" i="17"/>
  <c r="G53" i="17"/>
  <c r="G54" i="17"/>
  <c r="G55" i="17"/>
  <c r="G56" i="17"/>
  <c r="G57" i="17"/>
  <c r="G58" i="17"/>
  <c r="G59" i="17"/>
  <c r="G60" i="17"/>
  <c r="G61" i="17"/>
  <c r="G62" i="17"/>
  <c r="G63" i="17"/>
  <c r="G64" i="17"/>
  <c r="G65" i="17"/>
  <c r="G66" i="17"/>
  <c r="G67" i="17"/>
  <c r="G68" i="17"/>
  <c r="G69" i="17"/>
  <c r="G70" i="17"/>
  <c r="G71" i="17"/>
  <c r="G72" i="17"/>
  <c r="G73" i="17"/>
  <c r="G74" i="17"/>
  <c r="G75" i="17"/>
  <c r="G76" i="17"/>
  <c r="G77" i="17"/>
  <c r="G78" i="17"/>
  <c r="G79" i="17"/>
  <c r="G80" i="17"/>
  <c r="G81" i="17"/>
  <c r="G82" i="17"/>
  <c r="G83" i="17"/>
  <c r="G84" i="17"/>
  <c r="G85" i="17"/>
  <c r="G86" i="17"/>
  <c r="G87" i="17"/>
  <c r="G88" i="17"/>
  <c r="G89" i="17"/>
  <c r="G90" i="17"/>
  <c r="G91" i="17"/>
  <c r="G92" i="17"/>
  <c r="G93" i="17"/>
  <c r="G94" i="17"/>
  <c r="G95" i="17"/>
  <c r="G96" i="17"/>
  <c r="G97" i="17"/>
  <c r="G98" i="17"/>
  <c r="G99" i="17"/>
  <c r="G100" i="17"/>
  <c r="G101" i="17"/>
  <c r="G102" i="17"/>
  <c r="G103" i="17"/>
  <c r="G104" i="17"/>
  <c r="G105" i="17"/>
  <c r="G106" i="17"/>
  <c r="G107" i="17"/>
  <c r="G108" i="17"/>
  <c r="G109" i="17"/>
  <c r="G110" i="17"/>
  <c r="G111" i="17"/>
  <c r="G112" i="17"/>
  <c r="G113" i="17"/>
  <c r="G114" i="17"/>
  <c r="G115" i="17"/>
  <c r="G116" i="17"/>
  <c r="G117" i="17"/>
  <c r="G118" i="17"/>
  <c r="G119" i="17"/>
  <c r="G120" i="17"/>
  <c r="G121" i="17"/>
  <c r="G122" i="17"/>
  <c r="G123" i="17"/>
  <c r="G124" i="17"/>
  <c r="G125" i="17"/>
  <c r="G126" i="17"/>
  <c r="G127" i="17"/>
  <c r="G128" i="17"/>
  <c r="G129" i="17"/>
  <c r="G130" i="17"/>
  <c r="G131" i="17"/>
  <c r="G132" i="17"/>
  <c r="G133" i="17"/>
  <c r="G134" i="17"/>
  <c r="G135" i="17"/>
  <c r="G136" i="17"/>
  <c r="G137" i="17"/>
  <c r="G138" i="17"/>
  <c r="G139" i="17"/>
  <c r="G140" i="17"/>
  <c r="G141" i="17"/>
  <c r="G142" i="17"/>
  <c r="G143" i="17"/>
  <c r="G144" i="17"/>
  <c r="G145" i="17"/>
  <c r="G146" i="17"/>
  <c r="G147" i="17"/>
  <c r="G148" i="17"/>
  <c r="G149" i="17"/>
  <c r="G150" i="17"/>
  <c r="E9" i="17"/>
  <c r="E10" i="17"/>
  <c r="E11" i="17"/>
  <c r="E12" i="17"/>
  <c r="E13" i="17"/>
  <c r="E14" i="17"/>
  <c r="E15" i="17"/>
  <c r="E16" i="17"/>
  <c r="E17" i="17"/>
  <c r="E18" i="17"/>
  <c r="E19" i="17"/>
  <c r="E20" i="17"/>
  <c r="E21" i="17"/>
  <c r="E22" i="17"/>
  <c r="E23" i="17"/>
  <c r="E24" i="17"/>
  <c r="E25" i="17"/>
  <c r="E26" i="17"/>
  <c r="E27" i="17"/>
  <c r="E28" i="17"/>
  <c r="E29" i="17"/>
  <c r="E30" i="17"/>
  <c r="E31" i="17"/>
  <c r="E32" i="17"/>
  <c r="E33" i="17"/>
  <c r="E34" i="17"/>
  <c r="E35" i="17"/>
  <c r="E36" i="17"/>
  <c r="E37" i="17"/>
  <c r="E38" i="17"/>
  <c r="E39" i="17"/>
  <c r="E40" i="17"/>
  <c r="E41" i="17"/>
  <c r="E42" i="17"/>
  <c r="E43" i="17"/>
  <c r="E44" i="17"/>
  <c r="E45" i="17"/>
  <c r="E46" i="17"/>
  <c r="E47" i="17"/>
  <c r="E48" i="17"/>
  <c r="E49" i="17"/>
  <c r="E50" i="17"/>
  <c r="E51" i="17"/>
  <c r="E52" i="17"/>
  <c r="E53" i="17"/>
  <c r="E54" i="17"/>
  <c r="E55" i="17"/>
  <c r="E56" i="17"/>
  <c r="E57" i="17"/>
  <c r="E58" i="17"/>
  <c r="E59" i="17"/>
  <c r="E60" i="17"/>
  <c r="E61" i="17"/>
  <c r="E62" i="17"/>
  <c r="E63" i="17"/>
  <c r="E64" i="17"/>
  <c r="E65" i="17"/>
  <c r="E66" i="17"/>
  <c r="E67" i="17"/>
  <c r="E68" i="17"/>
  <c r="E69" i="17"/>
  <c r="E70" i="17"/>
  <c r="E71" i="17"/>
  <c r="E72" i="17"/>
  <c r="E73" i="17"/>
  <c r="E74" i="17"/>
  <c r="E75" i="17"/>
  <c r="E76" i="17"/>
  <c r="E77" i="17"/>
  <c r="E78" i="17"/>
  <c r="E79" i="17"/>
  <c r="E80" i="17"/>
  <c r="E81" i="17"/>
  <c r="E82" i="17"/>
  <c r="E83" i="17"/>
  <c r="E84" i="17"/>
  <c r="E85" i="17"/>
  <c r="E86" i="17"/>
  <c r="E87" i="17"/>
  <c r="E88" i="17"/>
  <c r="E89" i="17"/>
  <c r="E90" i="17"/>
  <c r="E91" i="17"/>
  <c r="E92" i="17"/>
  <c r="E93" i="17"/>
  <c r="E94" i="17"/>
  <c r="E95" i="17"/>
  <c r="E96" i="17"/>
  <c r="E97" i="17"/>
  <c r="E98" i="17"/>
  <c r="E99" i="17"/>
  <c r="E100" i="17"/>
  <c r="E101" i="17"/>
  <c r="E102" i="17"/>
  <c r="E103" i="17"/>
  <c r="E104" i="17"/>
  <c r="E105" i="17"/>
  <c r="E106" i="17"/>
  <c r="E107" i="17"/>
  <c r="E108" i="17"/>
  <c r="E109" i="17"/>
  <c r="E110" i="17"/>
  <c r="E111" i="17"/>
  <c r="E112" i="17"/>
  <c r="E113" i="17"/>
  <c r="E114" i="17"/>
  <c r="E115" i="17"/>
  <c r="E116" i="17"/>
  <c r="E117" i="17"/>
  <c r="E118" i="17"/>
  <c r="E119" i="17"/>
  <c r="E120" i="17"/>
  <c r="E121" i="17"/>
  <c r="E122" i="17"/>
  <c r="E123" i="17"/>
  <c r="E124" i="17"/>
  <c r="E125" i="17"/>
  <c r="E126" i="17"/>
  <c r="E127" i="17"/>
  <c r="E128" i="17"/>
  <c r="E129" i="17"/>
  <c r="E130" i="17"/>
  <c r="E131" i="17"/>
  <c r="E132" i="17"/>
  <c r="E133" i="17"/>
  <c r="E134" i="17"/>
  <c r="E135" i="17"/>
  <c r="E136" i="17"/>
  <c r="E137" i="17"/>
  <c r="E138" i="17"/>
  <c r="E139" i="17"/>
  <c r="E140" i="17"/>
  <c r="E141" i="17"/>
  <c r="E142" i="17"/>
  <c r="E143" i="17"/>
  <c r="E144" i="17"/>
  <c r="E145" i="17"/>
  <c r="E146" i="17"/>
  <c r="E147" i="17"/>
  <c r="E148" i="17"/>
  <c r="E149" i="17"/>
  <c r="E150" i="17"/>
  <c r="D11" i="17"/>
  <c r="D13" i="17"/>
  <c r="D136" i="17"/>
  <c r="D20" i="17"/>
  <c r="D64" i="17"/>
  <c r="D16" i="17"/>
  <c r="D25" i="17"/>
  <c r="D68" i="17"/>
  <c r="D37" i="17"/>
  <c r="D66" i="17"/>
  <c r="D23" i="17"/>
  <c r="D26" i="17"/>
  <c r="D27" i="17"/>
  <c r="D99" i="17"/>
  <c r="D30" i="17"/>
  <c r="D29" i="17"/>
  <c r="D94" i="17"/>
  <c r="D31" i="17"/>
  <c r="D32" i="17"/>
  <c r="D100" i="17"/>
  <c r="D36" i="17"/>
  <c r="D107" i="17"/>
  <c r="D143" i="17"/>
  <c r="D86" i="17"/>
  <c r="D62" i="17"/>
  <c r="D38" i="17"/>
  <c r="D139" i="17"/>
  <c r="D133" i="17"/>
  <c r="D39" i="17"/>
  <c r="D15" i="17"/>
  <c r="D105" i="17"/>
  <c r="D12" i="17"/>
  <c r="D24" i="17"/>
  <c r="D43" i="17"/>
  <c r="D45" i="17"/>
  <c r="D42" i="17"/>
  <c r="D49" i="17"/>
  <c r="D92" i="17"/>
  <c r="D88" i="17"/>
  <c r="D148" i="17"/>
  <c r="D109" i="17"/>
  <c r="D47" i="17"/>
  <c r="D58" i="17"/>
  <c r="D150" i="17"/>
  <c r="D48" i="17"/>
  <c r="D70" i="17"/>
  <c r="D103" i="17"/>
  <c r="D102" i="17"/>
  <c r="D50" i="17"/>
  <c r="D51" i="17"/>
  <c r="D114" i="17"/>
  <c r="D19" i="17"/>
  <c r="D18" i="17"/>
  <c r="D52" i="17"/>
  <c r="D53" i="17"/>
  <c r="D35" i="17"/>
  <c r="D59" i="17"/>
  <c r="D60" i="17"/>
  <c r="D69" i="17"/>
  <c r="D72" i="17"/>
  <c r="D41" i="17"/>
  <c r="D73" i="17"/>
  <c r="D74" i="17"/>
  <c r="D112" i="17"/>
  <c r="D75" i="17"/>
  <c r="D76" i="17"/>
  <c r="D77" i="17"/>
  <c r="D17" i="17"/>
  <c r="D78" i="17"/>
  <c r="D71" i="17"/>
  <c r="D81" i="17"/>
  <c r="D83" i="17"/>
  <c r="D87" i="17"/>
  <c r="D127" i="17"/>
  <c r="D90" i="17"/>
  <c r="D55" i="17"/>
  <c r="D54" i="17"/>
  <c r="D84" i="17"/>
  <c r="D95" i="17"/>
  <c r="D96" i="17"/>
  <c r="D79" i="17"/>
  <c r="D80" i="17"/>
  <c r="D61" i="17"/>
  <c r="D97" i="17"/>
  <c r="D40" i="17"/>
  <c r="D104" i="17"/>
  <c r="D10" i="17"/>
  <c r="D63" i="17"/>
  <c r="D98" i="17"/>
  <c r="D110" i="17"/>
  <c r="D111" i="17"/>
  <c r="D124" i="17"/>
  <c r="D85" i="17"/>
  <c r="D113" i="17"/>
  <c r="D115" i="17"/>
  <c r="D91" i="17"/>
  <c r="D22" i="17"/>
  <c r="D116" i="17"/>
  <c r="D117" i="17"/>
  <c r="D33" i="17"/>
  <c r="D89" i="17"/>
  <c r="D14" i="17"/>
  <c r="D46" i="17"/>
  <c r="D67" i="17"/>
  <c r="D123" i="17"/>
  <c r="D131" i="17"/>
  <c r="D65" i="17"/>
  <c r="D119" i="17"/>
  <c r="D120" i="17"/>
  <c r="D121" i="17"/>
  <c r="D122" i="17"/>
  <c r="D106" i="17"/>
  <c r="D125" i="17"/>
  <c r="D142" i="17"/>
  <c r="D128" i="17"/>
  <c r="D138" i="17"/>
  <c r="D132" i="17"/>
  <c r="D135" i="17"/>
  <c r="D134" i="17"/>
  <c r="D137" i="17"/>
  <c r="D93" i="17"/>
  <c r="D34" i="17"/>
  <c r="D130" i="17"/>
  <c r="D140" i="17"/>
  <c r="D141" i="17"/>
  <c r="D101" i="17"/>
  <c r="D147" i="17"/>
  <c r="D129" i="17"/>
  <c r="D108" i="17"/>
  <c r="D44" i="17"/>
  <c r="D118" i="17"/>
  <c r="D149" i="17"/>
  <c r="D57" i="17"/>
  <c r="D28" i="17"/>
  <c r="D146" i="17"/>
  <c r="D144" i="17"/>
  <c r="D145" i="17"/>
  <c r="D126" i="17"/>
  <c r="D56" i="17"/>
  <c r="D82" i="17"/>
  <c r="D21" i="17"/>
  <c r="C8" i="19" l="1"/>
  <c r="C14" i="19"/>
  <c r="C21" i="19"/>
  <c r="C32" i="19"/>
  <c r="C40" i="19"/>
  <c r="C50" i="19"/>
  <c r="E7" i="19"/>
  <c r="E16" i="19"/>
  <c r="E27" i="19"/>
  <c r="E35" i="19"/>
  <c r="E45" i="19"/>
  <c r="E55" i="19"/>
  <c r="G11" i="19"/>
  <c r="K11" i="19" s="1"/>
  <c r="G21" i="19"/>
  <c r="G31" i="19"/>
  <c r="G40" i="19"/>
  <c r="G50" i="19"/>
  <c r="I7" i="19"/>
  <c r="I16" i="19"/>
  <c r="I27" i="19"/>
  <c r="I35" i="19"/>
  <c r="I45" i="19"/>
  <c r="I55" i="19"/>
  <c r="C9" i="19"/>
  <c r="C16" i="19"/>
  <c r="C23" i="19"/>
  <c r="C33" i="19"/>
  <c r="C41" i="19"/>
  <c r="C51" i="19"/>
  <c r="E8" i="19"/>
  <c r="E18" i="19"/>
  <c r="E28" i="19"/>
  <c r="E36" i="19"/>
  <c r="E46" i="19"/>
  <c r="E56" i="19"/>
  <c r="K56" i="19" s="1"/>
  <c r="G13" i="19"/>
  <c r="K13" i="19" s="1"/>
  <c r="G23" i="19"/>
  <c r="G32" i="19"/>
  <c r="G41" i="19"/>
  <c r="G51" i="19"/>
  <c r="I8" i="19"/>
  <c r="I18" i="19"/>
  <c r="I28" i="19"/>
  <c r="I36" i="19"/>
  <c r="I46" i="19"/>
  <c r="I59" i="19"/>
  <c r="I54" i="19"/>
  <c r="I49" i="19"/>
  <c r="I44" i="19"/>
  <c r="I39" i="19"/>
  <c r="I34" i="19"/>
  <c r="I30" i="19"/>
  <c r="I26" i="19"/>
  <c r="I20" i="19"/>
  <c r="I15" i="19"/>
  <c r="I10" i="19"/>
  <c r="G59" i="19"/>
  <c r="G54" i="19"/>
  <c r="G49" i="19"/>
  <c r="G44" i="19"/>
  <c r="G39" i="19"/>
  <c r="G34" i="19"/>
  <c r="G30" i="19"/>
  <c r="G26" i="19"/>
  <c r="G20" i="19"/>
  <c r="G15" i="19"/>
  <c r="G10" i="19"/>
  <c r="E59" i="19"/>
  <c r="E54" i="19"/>
  <c r="E49" i="19"/>
  <c r="E44" i="19"/>
  <c r="E39" i="19"/>
  <c r="E34" i="19"/>
  <c r="E30" i="19"/>
  <c r="E26" i="19"/>
  <c r="E20" i="19"/>
  <c r="E15" i="19"/>
  <c r="E10" i="19"/>
  <c r="C59" i="19"/>
  <c r="C54" i="19"/>
  <c r="C49" i="19"/>
  <c r="C44" i="19"/>
  <c r="C39" i="19"/>
  <c r="C36" i="19"/>
  <c r="C31" i="19"/>
  <c r="C26" i="19"/>
  <c r="C20" i="19"/>
  <c r="C15" i="19"/>
  <c r="C10" i="19"/>
  <c r="I58" i="19"/>
  <c r="I52" i="19"/>
  <c r="I47" i="19"/>
  <c r="I42" i="19"/>
  <c r="I37" i="19"/>
  <c r="I33" i="19"/>
  <c r="I29" i="19"/>
  <c r="I24" i="19"/>
  <c r="I19" i="19"/>
  <c r="I14" i="19"/>
  <c r="I9" i="19"/>
  <c r="G58" i="19"/>
  <c r="G52" i="19"/>
  <c r="G47" i="19"/>
  <c r="G42" i="19"/>
  <c r="G37" i="19"/>
  <c r="G33" i="19"/>
  <c r="G29" i="19"/>
  <c r="G24" i="19"/>
  <c r="G19" i="19"/>
  <c r="G14" i="19"/>
  <c r="G9" i="19"/>
  <c r="E58" i="19"/>
  <c r="E52" i="19"/>
  <c r="E47" i="19"/>
  <c r="E42" i="19"/>
  <c r="E37" i="19"/>
  <c r="E33" i="19"/>
  <c r="E29" i="19"/>
  <c r="E24" i="19"/>
  <c r="E19" i="19"/>
  <c r="E14" i="19"/>
  <c r="E9" i="19"/>
  <c r="C58" i="19"/>
  <c r="C52" i="19"/>
  <c r="C47" i="19"/>
  <c r="C42" i="19"/>
  <c r="C37" i="19"/>
  <c r="C34" i="19"/>
  <c r="C30" i="19"/>
  <c r="C24" i="19"/>
  <c r="C7" i="18"/>
  <c r="D7" i="18" s="1"/>
  <c r="C59" i="18"/>
  <c r="D59" i="18" s="1"/>
  <c r="C56" i="18"/>
  <c r="D56" i="18" s="1"/>
  <c r="C11" i="18"/>
  <c r="D11" i="18" s="1"/>
  <c r="C16" i="18"/>
  <c r="D16" i="18" s="1"/>
  <c r="C21" i="18"/>
  <c r="D21" i="18" s="1"/>
  <c r="C27" i="18"/>
  <c r="D27" i="18" s="1"/>
  <c r="C31" i="18"/>
  <c r="D31" i="18" s="1"/>
  <c r="C35" i="18"/>
  <c r="D35" i="18" s="1"/>
  <c r="C40" i="18"/>
  <c r="D40" i="18" s="1"/>
  <c r="C45" i="18"/>
  <c r="D45" i="18" s="1"/>
  <c r="C50" i="18"/>
  <c r="D50" i="18" s="1"/>
  <c r="C55" i="18"/>
  <c r="D55" i="18" s="1"/>
  <c r="C8" i="18"/>
  <c r="D8" i="18" s="1"/>
  <c r="C13" i="18"/>
  <c r="D13" i="18" s="1"/>
  <c r="C18" i="18"/>
  <c r="D18" i="18" s="1"/>
  <c r="C23" i="18"/>
  <c r="D23" i="18" s="1"/>
  <c r="C28" i="18"/>
  <c r="D28" i="18" s="1"/>
  <c r="C32" i="18"/>
  <c r="D32" i="18" s="1"/>
  <c r="C36" i="18"/>
  <c r="D36" i="18" s="1"/>
  <c r="C41" i="18"/>
  <c r="D41" i="18" s="1"/>
  <c r="C46" i="18"/>
  <c r="D46" i="18" s="1"/>
  <c r="C51" i="18"/>
  <c r="D51" i="18" s="1"/>
  <c r="C9" i="18"/>
  <c r="D9" i="18" s="1"/>
  <c r="C14" i="18"/>
  <c r="D14" i="18" s="1"/>
  <c r="C19" i="18"/>
  <c r="D19" i="18" s="1"/>
  <c r="C24" i="18"/>
  <c r="D24" i="18" s="1"/>
  <c r="C29" i="18"/>
  <c r="D29" i="18" s="1"/>
  <c r="C33" i="18"/>
  <c r="D33" i="18" s="1"/>
  <c r="C37" i="18"/>
  <c r="D37" i="18" s="1"/>
  <c r="C42" i="18"/>
  <c r="D42" i="18" s="1"/>
  <c r="C47" i="18"/>
  <c r="D47" i="18" s="1"/>
  <c r="C52" i="18"/>
  <c r="D52" i="18" s="1"/>
  <c r="C58" i="18"/>
  <c r="D58" i="18" s="1"/>
  <c r="C10" i="18"/>
  <c r="D10" i="18" s="1"/>
  <c r="C15" i="18"/>
  <c r="D15" i="18" s="1"/>
  <c r="C20" i="18"/>
  <c r="D20" i="18" s="1"/>
  <c r="C26" i="18"/>
  <c r="D26" i="18" s="1"/>
  <c r="C30" i="18"/>
  <c r="D30" i="18" s="1"/>
  <c r="C34" i="18"/>
  <c r="D34" i="18" s="1"/>
  <c r="C39" i="18"/>
  <c r="D39" i="18" s="1"/>
  <c r="C44" i="18"/>
  <c r="D44" i="18" s="1"/>
  <c r="C49" i="18"/>
  <c r="D49" i="18" s="1"/>
  <c r="C54" i="18"/>
  <c r="D54" i="18" s="1"/>
  <c r="K45" i="19" l="1"/>
  <c r="K27" i="19"/>
  <c r="K28" i="19"/>
  <c r="K55" i="19"/>
  <c r="K19" i="19"/>
  <c r="K16" i="19"/>
  <c r="K51" i="19"/>
  <c r="K40" i="19"/>
  <c r="K23" i="19"/>
  <c r="K50" i="19"/>
  <c r="K31" i="19"/>
  <c r="K41" i="19"/>
  <c r="K24" i="19"/>
  <c r="K42" i="19"/>
  <c r="K29" i="19"/>
  <c r="K26" i="19"/>
  <c r="K44" i="19"/>
  <c r="K18" i="19"/>
  <c r="K46" i="19"/>
  <c r="K35" i="19"/>
  <c r="K14" i="19"/>
  <c r="K30" i="19"/>
  <c r="K47" i="19"/>
  <c r="K10" i="19"/>
  <c r="K49" i="19"/>
  <c r="K8" i="19"/>
  <c r="K34" i="19"/>
  <c r="K52" i="19"/>
  <c r="K15" i="19"/>
  <c r="K36" i="19"/>
  <c r="K54" i="19"/>
  <c r="K9" i="19"/>
  <c r="K32" i="19"/>
  <c r="K37" i="19"/>
  <c r="K58" i="19"/>
  <c r="K20" i="19"/>
  <c r="K39" i="19"/>
  <c r="K59" i="19"/>
  <c r="K33" i="19"/>
  <c r="K7" i="19"/>
  <c r="K21" i="19"/>
  <c r="K61" i="19" l="1"/>
  <c r="C63" i="19" s="1"/>
</calcChain>
</file>

<file path=xl/sharedStrings.xml><?xml version="1.0" encoding="utf-8"?>
<sst xmlns="http://schemas.openxmlformats.org/spreadsheetml/2006/main" count="3567" uniqueCount="2283">
  <si>
    <t>Practice Code</t>
  </si>
  <si>
    <t>Soil Erosion</t>
  </si>
  <si>
    <t>Soil Quality Degradation</t>
  </si>
  <si>
    <t>Excess Water</t>
  </si>
  <si>
    <t>Insufficient Water</t>
  </si>
  <si>
    <t>Water Quality Degradation</t>
  </si>
  <si>
    <t>Air Quality Impacts</t>
  </si>
  <si>
    <t>Degraded Plant Condition</t>
  </si>
  <si>
    <t>Fish and Wildlife - Inadequate Habitat</t>
  </si>
  <si>
    <t>Livestock Production Limitation</t>
  </si>
  <si>
    <t>Inefficient Energy Use</t>
  </si>
  <si>
    <t>Agrichemical Handling Facility</t>
  </si>
  <si>
    <t>Air Filtration and Scrubbing</t>
  </si>
  <si>
    <t>Alley Cropping</t>
  </si>
  <si>
    <t>Animal Mortality Facility</t>
  </si>
  <si>
    <t>Aquaculture Ponds</t>
  </si>
  <si>
    <t>Brush Management</t>
  </si>
  <si>
    <t>Building Envelope Improvement</t>
  </si>
  <si>
    <t>Channel Bed Stabilization</t>
  </si>
  <si>
    <t>Combustion System Improvement</t>
  </si>
  <si>
    <t>Composting Facility</t>
  </si>
  <si>
    <t>Conservation Cover</t>
  </si>
  <si>
    <t>Conservation Crop Rotation</t>
  </si>
  <si>
    <t>Constructed Wetland</t>
  </si>
  <si>
    <t>Contour Buffer Strips</t>
  </si>
  <si>
    <t>Contour Farming</t>
  </si>
  <si>
    <t>Cover Crop</t>
  </si>
  <si>
    <t>Critical Area Planting</t>
  </si>
  <si>
    <t>Cross Wind Ridges</t>
  </si>
  <si>
    <t>Cross Wind Trap Strips</t>
  </si>
  <si>
    <t>589C</t>
  </si>
  <si>
    <t>Dam</t>
  </si>
  <si>
    <t>Dam, Diversion</t>
  </si>
  <si>
    <t>Deep Tillage</t>
  </si>
  <si>
    <t>Dike</t>
  </si>
  <si>
    <t>Diversion</t>
  </si>
  <si>
    <t>Drainage Water Management</t>
  </si>
  <si>
    <t>Dry Hydrant</t>
  </si>
  <si>
    <t>Dust Control on Unpaved Roads and Surfaces</t>
  </si>
  <si>
    <t>Feed Management</t>
  </si>
  <si>
    <t>Fence</t>
  </si>
  <si>
    <t>Field Border</t>
  </si>
  <si>
    <t>Field Operations Emissions Reduction</t>
  </si>
  <si>
    <t>Filter Strip</t>
  </si>
  <si>
    <t>Firebreak</t>
  </si>
  <si>
    <t>Fish Raceway or Tank</t>
  </si>
  <si>
    <t>Fishpond Management</t>
  </si>
  <si>
    <t>Forage and Biomass Planting</t>
  </si>
  <si>
    <t>Forage Harvest Management</t>
  </si>
  <si>
    <t>Forest Stand Improvement</t>
  </si>
  <si>
    <t>Forest Trails and Landings</t>
  </si>
  <si>
    <t>Fuel Break</t>
  </si>
  <si>
    <t>Grade Stabilization Structure</t>
  </si>
  <si>
    <t>Grassed Waterway</t>
  </si>
  <si>
    <t>Grazing Land Mechanical Treatment</t>
  </si>
  <si>
    <t>Groundwater Testing</t>
  </si>
  <si>
    <t>Heavy Use Area Protection</t>
  </si>
  <si>
    <t>Herbaceous Weed Control</t>
  </si>
  <si>
    <t>Herbaceous Wind Barriers</t>
  </si>
  <si>
    <t>High Tunnel System</t>
  </si>
  <si>
    <t>Integrated Pest Management</t>
  </si>
  <si>
    <t>Irrigation Canal or Lateral</t>
  </si>
  <si>
    <t>Irrigation Ditch Lining</t>
  </si>
  <si>
    <t>Irrigation Field Ditch</t>
  </si>
  <si>
    <t>Irrigation Land Leveling</t>
  </si>
  <si>
    <t>Irrigation Pipeline</t>
  </si>
  <si>
    <t>Irrigation Reservoir</t>
  </si>
  <si>
    <t>Irrigation System, Microirrigation</t>
  </si>
  <si>
    <t>Irrigation System, Tailwater Recovery</t>
  </si>
  <si>
    <t>Irrigation Water Management</t>
  </si>
  <si>
    <t>Land Clearing</t>
  </si>
  <si>
    <t>Land Reclamation, Abandoned Mined Land</t>
  </si>
  <si>
    <t>Land Reclamation, Currently Mined Land</t>
  </si>
  <si>
    <t>Land Smoothing</t>
  </si>
  <si>
    <t>Lighting System Improvement</t>
  </si>
  <si>
    <t>Lined Waterway or Outlet</t>
  </si>
  <si>
    <t>Livestock Pipeline</t>
  </si>
  <si>
    <t>Livestock Shelter Structure</t>
  </si>
  <si>
    <t>Monitoring Well</t>
  </si>
  <si>
    <t>Mulching</t>
  </si>
  <si>
    <t>Multi-Story Cropping</t>
  </si>
  <si>
    <t>Nutrient Management</t>
  </si>
  <si>
    <t>Obstruction Removal</t>
  </si>
  <si>
    <t>Open Channel</t>
  </si>
  <si>
    <t>Pond</t>
  </si>
  <si>
    <t>Pond Sealing or Lining, Flexible Membrane</t>
  </si>
  <si>
    <t>521A</t>
  </si>
  <si>
    <t>Prescribed Burning</t>
  </si>
  <si>
    <t>Prescribed Grazing</t>
  </si>
  <si>
    <t>Pumping Plant</t>
  </si>
  <si>
    <t>Range Planting</t>
  </si>
  <si>
    <t>Recreation Land Grading and Shaping</t>
  </si>
  <si>
    <t>Residue and Tillage Management, Reduced Till</t>
  </si>
  <si>
    <t>Restoration and Management of Rare or Declining Habitats</t>
  </si>
  <si>
    <t>Riparian Forest Buffer</t>
  </si>
  <si>
    <t>Riparian Herbaceous Cover</t>
  </si>
  <si>
    <t>Roof Runoff Structure</t>
  </si>
  <si>
    <t>Roofs and Covers</t>
  </si>
  <si>
    <t>Salinity and Sodic Soil Management</t>
  </si>
  <si>
    <t>Sediment Basin</t>
  </si>
  <si>
    <t>Shallow Water Development and Management</t>
  </si>
  <si>
    <t>Silvopasture Establishment</t>
  </si>
  <si>
    <t>Spoil Spreading</t>
  </si>
  <si>
    <t>Spring Development</t>
  </si>
  <si>
    <t>Sprinkler System</t>
  </si>
  <si>
    <t>Stream Crossing</t>
  </si>
  <si>
    <t>Stream Habitat Improvement and Management</t>
  </si>
  <si>
    <t>Streambank and Shoreline Protection</t>
  </si>
  <si>
    <t>Stripcropping</t>
  </si>
  <si>
    <t>Structure for Water Control</t>
  </si>
  <si>
    <t>Structures for Wildlife</t>
  </si>
  <si>
    <t>Subsurface Drain</t>
  </si>
  <si>
    <t>Surface Drainage, Field Ditch</t>
  </si>
  <si>
    <t>Surface Drainage, Main or Lateral</t>
  </si>
  <si>
    <t>Surface Roughening</t>
  </si>
  <si>
    <t>Terrace</t>
  </si>
  <si>
    <t>Trails and Walkways</t>
  </si>
  <si>
    <t>Tree/Shrub Establishment</t>
  </si>
  <si>
    <t>Tree/Shrub Pruning</t>
  </si>
  <si>
    <t>Tree/Shrub Site Preparation</t>
  </si>
  <si>
    <t>Underground Outlet</t>
  </si>
  <si>
    <t>Upland Wildlife Habitat Management</t>
  </si>
  <si>
    <t>Vegetative Barrier</t>
  </si>
  <si>
    <t>Vertical Drain</t>
  </si>
  <si>
    <t>Waste Facility Closure</t>
  </si>
  <si>
    <t>Waste Recycling</t>
  </si>
  <si>
    <t>Waste Storage Facility</t>
  </si>
  <si>
    <t>Waste Transfer</t>
  </si>
  <si>
    <t>Waste Treatment</t>
  </si>
  <si>
    <t>Waste Treatment Lagoon</t>
  </si>
  <si>
    <t>Water and Sediment Control Basin</t>
  </si>
  <si>
    <t>Water Well</t>
  </si>
  <si>
    <t>Watering Facility</t>
  </si>
  <si>
    <t>Well Decommissioning</t>
  </si>
  <si>
    <t>Wetland Creation</t>
  </si>
  <si>
    <t>Wetland Enhancement</t>
  </si>
  <si>
    <t>Wetland Restoration</t>
  </si>
  <si>
    <t>Wetland Wildlife Habitat Management</t>
  </si>
  <si>
    <t>Windbreak/Shelterbelt Establishment</t>
  </si>
  <si>
    <t>Windbreak/Shelterbelt Renovation</t>
  </si>
  <si>
    <t>Woody Residue Treatment</t>
  </si>
  <si>
    <t>Sheet and Rill Erosion</t>
  </si>
  <si>
    <t>Wind Erosion</t>
  </si>
  <si>
    <t>Ephemeral Gully Erosion</t>
  </si>
  <si>
    <t>Classic Gully Erosion</t>
  </si>
  <si>
    <t>Sheet, Rill, &amp; Wind Erosion</t>
  </si>
  <si>
    <t>Concentrated Flow Erosion</t>
  </si>
  <si>
    <t>Excessive Bank Erosion from Streams Shorelines or Water Conveyance Channels</t>
  </si>
  <si>
    <t>Organic Matter Depletion</t>
  </si>
  <si>
    <t>Compaction</t>
  </si>
  <si>
    <t>Subsidence</t>
  </si>
  <si>
    <t>Seeps</t>
  </si>
  <si>
    <t>Ponding, Flooding, Seasonal High Water Table, Seeps and Drifted Snow</t>
  </si>
  <si>
    <t>Drifted Snow</t>
  </si>
  <si>
    <t>Seasonal High Water Table</t>
  </si>
  <si>
    <t>Runoff, Flooding, or Ponding</t>
  </si>
  <si>
    <t>Inefficient Moisture Management</t>
  </si>
  <si>
    <t>Inefficient Use of Irrigation Water</t>
  </si>
  <si>
    <t>Emissions of Greenhouse Gases (GHGs)</t>
  </si>
  <si>
    <t>Emissions of Ozone Precursors</t>
  </si>
  <si>
    <t>Emissions of Particulate Matter (PM) and PM Precursors</t>
  </si>
  <si>
    <t>Pesticides Transported to Surface and Groundwater</t>
  </si>
  <si>
    <t>Excess Nutrients in Surface and Groundwater</t>
  </si>
  <si>
    <t>Salts in Surface and Groundwater</t>
  </si>
  <si>
    <t>Excess Pathogens and Chemicals from Manure, Bio-solids or Compost Applications</t>
  </si>
  <si>
    <t>Petroleum, Heavy Metals and Other Pollutants Transported to Receiving Waters</t>
  </si>
  <si>
    <t>Excessive Sediment in Surface Water</t>
  </si>
  <si>
    <t>Elevated Water Temperature</t>
  </si>
  <si>
    <t>Groundwater</t>
  </si>
  <si>
    <t>Surface Water</t>
  </si>
  <si>
    <t>Surface water</t>
  </si>
  <si>
    <t>Objection-able Odors</t>
  </si>
  <si>
    <t>Undesirable Plant Productivity and Health</t>
  </si>
  <si>
    <t>Inadequate Structure and Composition</t>
  </si>
  <si>
    <t>Excessive Plant Pest Pressure</t>
  </si>
  <si>
    <t>Habitat Degradation</t>
  </si>
  <si>
    <t>Inadequate Habitat - Food</t>
  </si>
  <si>
    <t>Inadequate Habitat - Cover/Shelter</t>
  </si>
  <si>
    <t>Inadequate Habitat - Water</t>
  </si>
  <si>
    <t>Inadequate Habitat - Habitat Continuity (Space)</t>
  </si>
  <si>
    <t>Inadequate Feed and Forage</t>
  </si>
  <si>
    <t>Inadequate Shelter</t>
  </si>
  <si>
    <t>Inadequate Water</t>
  </si>
  <si>
    <t>Equipment and Facilities</t>
  </si>
  <si>
    <t>Farming/ Ranching Practices and Field Operations</t>
  </si>
  <si>
    <t>Wildfire Hazard, Excessive Biomass Accumu-lation</t>
  </si>
  <si>
    <t>Concentrat-ion of Salts or Other Chemicals</t>
  </si>
  <si>
    <t>Conservation Practice Name</t>
  </si>
  <si>
    <t>Conservation Practice Physical Effects (CPPE) for Colorado</t>
  </si>
  <si>
    <t>Fiscal Year 2017</t>
  </si>
  <si>
    <t>Early Successional Habitat Development/Mgt.</t>
  </si>
  <si>
    <t xml:space="preserve">Vegetated Treatment Area </t>
  </si>
  <si>
    <t>Waste Separation Facility (no)</t>
  </si>
  <si>
    <t>Amendments for Treatment of Agricultural Waste</t>
  </si>
  <si>
    <t xml:space="preserve">Access Road </t>
  </si>
  <si>
    <t xml:space="preserve">Access Control </t>
  </si>
  <si>
    <t>Anionic Polyacrylamide (PAM) Erosion Control</t>
  </si>
  <si>
    <t>Irrigation System, Surface &amp; Subsurface</t>
  </si>
  <si>
    <t xml:space="preserve">Aquatic Organism Passage </t>
  </si>
  <si>
    <t>Dust Control from Animal Activity on Open Lot Surfaces</t>
  </si>
  <si>
    <t>Farmstead Energy Improvement</t>
  </si>
  <si>
    <t>Anaerobic Digester</t>
  </si>
  <si>
    <t>Residue and Tillage Management, No Till</t>
  </si>
  <si>
    <t>Clearing &amp; Snagging</t>
  </si>
  <si>
    <t>Conservation Practices Physical Effects (CPPE)</t>
  </si>
  <si>
    <t>672</t>
  </si>
  <si>
    <t>670</t>
  </si>
  <si>
    <t>666</t>
  </si>
  <si>
    <t>660</t>
  </si>
  <si>
    <t>659</t>
  </si>
  <si>
    <t>658</t>
  </si>
  <si>
    <t>657</t>
  </si>
  <si>
    <t>656</t>
  </si>
  <si>
    <t>655</t>
  </si>
  <si>
    <t>650</t>
  </si>
  <si>
    <t>649</t>
  </si>
  <si>
    <t>647</t>
  </si>
  <si>
    <t>646</t>
  </si>
  <si>
    <t>645</t>
  </si>
  <si>
    <t>644</t>
  </si>
  <si>
    <t>643</t>
  </si>
  <si>
    <t>642</t>
  </si>
  <si>
    <t>638</t>
  </si>
  <si>
    <t>635</t>
  </si>
  <si>
    <t>634</t>
  </si>
  <si>
    <t>633</t>
  </si>
  <si>
    <t>632</t>
  </si>
  <si>
    <t>630</t>
  </si>
  <si>
    <t>629</t>
  </si>
  <si>
    <t>620</t>
  </si>
  <si>
    <t>614</t>
  </si>
  <si>
    <t>612</t>
  </si>
  <si>
    <t>610</t>
  </si>
  <si>
    <t>609</t>
  </si>
  <si>
    <t>608</t>
  </si>
  <si>
    <t>607</t>
  </si>
  <si>
    <t>606</t>
  </si>
  <si>
    <t>603</t>
  </si>
  <si>
    <t>601</t>
  </si>
  <si>
    <t>600</t>
  </si>
  <si>
    <t>595</t>
  </si>
  <si>
    <t>592</t>
  </si>
  <si>
    <t>591</t>
  </si>
  <si>
    <t>590</t>
  </si>
  <si>
    <t>588</t>
  </si>
  <si>
    <t>587</t>
  </si>
  <si>
    <t>585</t>
  </si>
  <si>
    <t>584</t>
  </si>
  <si>
    <t>582</t>
  </si>
  <si>
    <t>580</t>
  </si>
  <si>
    <t>578</t>
  </si>
  <si>
    <t>576</t>
  </si>
  <si>
    <t>575</t>
  </si>
  <si>
    <t>574</t>
  </si>
  <si>
    <t>572</t>
  </si>
  <si>
    <t>566</t>
  </si>
  <si>
    <t>561</t>
  </si>
  <si>
    <t>560</t>
  </si>
  <si>
    <t>558</t>
  </si>
  <si>
    <t>554</t>
  </si>
  <si>
    <t>550</t>
  </si>
  <si>
    <t>548</t>
  </si>
  <si>
    <t>544</t>
  </si>
  <si>
    <t>543</t>
  </si>
  <si>
    <t>533</t>
  </si>
  <si>
    <t>528</t>
  </si>
  <si>
    <t>516</t>
  </si>
  <si>
    <t>512</t>
  </si>
  <si>
    <t>511</t>
  </si>
  <si>
    <t>500</t>
  </si>
  <si>
    <t>490</t>
  </si>
  <si>
    <t>484</t>
  </si>
  <si>
    <t>472</t>
  </si>
  <si>
    <t>468</t>
  </si>
  <si>
    <t>466</t>
  </si>
  <si>
    <t>464</t>
  </si>
  <si>
    <t>460</t>
  </si>
  <si>
    <t>450</t>
  </si>
  <si>
    <t>449</t>
  </si>
  <si>
    <t>447</t>
  </si>
  <si>
    <t>443</t>
  </si>
  <si>
    <t>442</t>
  </si>
  <si>
    <t>441</t>
  </si>
  <si>
    <t>436</t>
  </si>
  <si>
    <t>432</t>
  </si>
  <si>
    <t>430</t>
  </si>
  <si>
    <t>428</t>
  </si>
  <si>
    <t>412</t>
  </si>
  <si>
    <t>410</t>
  </si>
  <si>
    <t>402</t>
  </si>
  <si>
    <t>399</t>
  </si>
  <si>
    <t>398</t>
  </si>
  <si>
    <t>397</t>
  </si>
  <si>
    <t>396</t>
  </si>
  <si>
    <t>395</t>
  </si>
  <si>
    <t>394</t>
  </si>
  <si>
    <t>393</t>
  </si>
  <si>
    <t>391</t>
  </si>
  <si>
    <t>390</t>
  </si>
  <si>
    <t>388</t>
  </si>
  <si>
    <t>386</t>
  </si>
  <si>
    <t>384</t>
  </si>
  <si>
    <t>383</t>
  </si>
  <si>
    <t>382</t>
  </si>
  <si>
    <t>381</t>
  </si>
  <si>
    <t>380</t>
  </si>
  <si>
    <t>379</t>
  </si>
  <si>
    <t>378</t>
  </si>
  <si>
    <t>376</t>
  </si>
  <si>
    <t>375</t>
  </si>
  <si>
    <t>374</t>
  </si>
  <si>
    <t>373</t>
  </si>
  <si>
    <t>372</t>
  </si>
  <si>
    <t>371</t>
  </si>
  <si>
    <t>367</t>
  </si>
  <si>
    <t>366</t>
  </si>
  <si>
    <t>362</t>
  </si>
  <si>
    <t>360</t>
  </si>
  <si>
    <t>359</t>
  </si>
  <si>
    <t>356</t>
  </si>
  <si>
    <t>355</t>
  </si>
  <si>
    <t>353</t>
  </si>
  <si>
    <t>351</t>
  </si>
  <si>
    <t>350</t>
  </si>
  <si>
    <t>348</t>
  </si>
  <si>
    <t>345</t>
  </si>
  <si>
    <t>342</t>
  </si>
  <si>
    <t>340</t>
  </si>
  <si>
    <t>338</t>
  </si>
  <si>
    <t>332</t>
  </si>
  <si>
    <t>330</t>
  </si>
  <si>
    <t>329</t>
  </si>
  <si>
    <t>328</t>
  </si>
  <si>
    <t>327</t>
  </si>
  <si>
    <t>326</t>
  </si>
  <si>
    <t>325</t>
  </si>
  <si>
    <t>324</t>
  </si>
  <si>
    <t>320</t>
  </si>
  <si>
    <t>317</t>
  </si>
  <si>
    <t>316</t>
  </si>
  <si>
    <t>315</t>
  </si>
  <si>
    <t>314</t>
  </si>
  <si>
    <t>313</t>
  </si>
  <si>
    <t>311</t>
  </si>
  <si>
    <t>309</t>
  </si>
  <si>
    <t>Rational</t>
  </si>
  <si>
    <t>Effect</t>
  </si>
  <si>
    <t>Concentration of Salts or Other Chemicals</t>
  </si>
  <si>
    <t xml:space="preserve"> </t>
  </si>
  <si>
    <t xml:space="preserve">  Organic Matter Depletion</t>
  </si>
  <si>
    <t xml:space="preserve">  Compaction</t>
  </si>
  <si>
    <t xml:space="preserve">  Subsidence</t>
  </si>
  <si>
    <t xml:space="preserve">  Concentration of Salts or Other Chemicals</t>
  </si>
  <si>
    <t xml:space="preserve">  Pesticides in Surface Water</t>
  </si>
  <si>
    <t xml:space="preserve">  Pesticides in Groundwater</t>
  </si>
  <si>
    <t xml:space="preserve">  Nutrients in Surface water</t>
  </si>
  <si>
    <t xml:space="preserve">  Nutrients in Groundwater</t>
  </si>
  <si>
    <t xml:space="preserve">  Salts in Surface Water</t>
  </si>
  <si>
    <t xml:space="preserve">  Salts in Groundwater</t>
  </si>
  <si>
    <t xml:space="preserve">   Elevated Water Temperature</t>
  </si>
  <si>
    <t xml:space="preserve">  Emissions of Ozone Precursors</t>
  </si>
  <si>
    <t xml:space="preserve">   Objectionable Odors</t>
  </si>
  <si>
    <t xml:space="preserve">  Excessive Plant Pest Pressure</t>
  </si>
  <si>
    <t xml:space="preserve">  Inadequate Shelter</t>
  </si>
  <si>
    <t xml:space="preserve">  Inadequate Water</t>
  </si>
  <si>
    <t xml:space="preserve">  Equipment and Facilities</t>
  </si>
  <si>
    <t>Less equipment useage can reduce particulate matter emissions from combustion.</t>
  </si>
  <si>
    <t>Less equipment useage can reduce emissions of oxides of nitrogen associated with combustion.</t>
  </si>
  <si>
    <t>Reduced energy use will typically reduce GHG.</t>
  </si>
  <si>
    <t>Identified in On-Farm Energy Audit</t>
  </si>
  <si>
    <t>Farming/ranching practices and field operations addressed by other conservation practices.</t>
  </si>
  <si>
    <t>Planning unit was wasting energy</t>
  </si>
  <si>
    <t>Trees and other vegetation are cut or killed but woody debris is left on site in contact with the ground surface.</t>
  </si>
  <si>
    <t>Residual vegetation and debris maintain non-erosive conditions.</t>
  </si>
  <si>
    <t>Trees and other vegetation are cut or killed; decomposition of woody debris and dead root systems increases soil OM.</t>
  </si>
  <si>
    <t>Equipment used to harvest or remove forest products can compact forest soils; however, forest management plans and practice plans will minimize impacts.</t>
  </si>
  <si>
    <t>Forest products that have assimilated salts/chemicals are removed or harvested from the site.</t>
  </si>
  <si>
    <t>Reduction in tree density temporarily leads to less evapotranspiration and more water on site, but increases in vigor as the stand regrows will offset this condition.</t>
  </si>
  <si>
    <t>Excess trees and undesired vegetation are removed which reallocates water to remaining desired vegetation or may provide additional water yield from the site.</t>
  </si>
  <si>
    <t>Management may include the use of pesticides; stand entry may lead to invasion of undesired plants and pests in some caes, but increased health and vigor of desired tree species may reduce the need for pesticide use in others.</t>
  </si>
  <si>
    <t>Management may includesthe use of pesticides; stand entry may lead to invasion of undesired plants and pests in some caes, but increased health and vigor of desired tree species may reduce the need for pesticide use in others.</t>
  </si>
  <si>
    <t>As the vigor of the stand increases following removal of all or part of the overstory, nutrient uptake increases.</t>
  </si>
  <si>
    <t>Removal of overstory canopy can increase the amount and vigor of ground cover, slowing runoff and increasing infiltration.</t>
  </si>
  <si>
    <t>Forest products that are storing salts in their biomass may be removed or harvested from the site. Reduced stand density can increase infiltration and leaching of salts.</t>
  </si>
  <si>
    <t>Removal of canopy/woody vegetation exposes the site and increases mortality of pathogens that would have otherwise entered surface water.</t>
  </si>
  <si>
    <t>Removal of canopy/woody vegetation exposes the site and increases mortality of pathogens that would have otherwise entered ground water.</t>
  </si>
  <si>
    <t>Use of Best Management Practices, and maintaining vegetative cover, should result in minimal sediment production.</t>
  </si>
  <si>
    <t>Use of Best Management Practices, including maintaining vegetative cover in riparian zones, should improve water temperature.</t>
  </si>
  <si>
    <t>Removal of overstory canopy increases  vigor of ground cover that can increase heavy metal uptake and reduces runoff.</t>
  </si>
  <si>
    <t>As the vigor of the stand increases following removal of all or part of the overstory, uptake of heavy metals and some pollutants increases, reducing the potential for leaching.</t>
  </si>
  <si>
    <t>On fireprone sites, there may be a minimal reduction of particulate matter through reduced incidence of wildfire; however, this improvement is partly offset by emissions from equipment used in stand management.</t>
  </si>
  <si>
    <t>On fireprone sites, there may be a minimal reduction ozone precursors through reduced incidence of wildfire; however, this improvement is partly offset by emissions from equipment used in stand management.</t>
  </si>
  <si>
    <t>Decomposition increases with canopy opening and releases carbon stored on site. Increased vigor of remaining plants increases their rate of capture of CO2 but it may be many years before on-site storage is recouped. Carbon may be stored in long-lived wood products, or released as CO2 soon after harvest. On some sites there is a decrease in CO2 emissions from reduced incidence of wildfires.</t>
  </si>
  <si>
    <t>Most productive, healthy and vigorous plants are retained.</t>
  </si>
  <si>
    <t>Plants selected for retention are those that make the stand more desirable in structure and composition.</t>
  </si>
  <si>
    <t>Noxious and invasive plants are controlled.</t>
  </si>
  <si>
    <t>Canopy and understory removal reduces fuel loadings, breaks up fuel continuity, removes "ladder" fuels.</t>
  </si>
  <si>
    <t>Changes in stand structure and composition will have positive effects on food supplies for certain wildlife species.</t>
  </si>
  <si>
    <t>Changes in stand structure and composition will have positive effects on cover and shelter for certain wildlife species, and negative effects on others. Decreases in snags, cavity trees, and large trees with loose bark will affect some less-common species.</t>
  </si>
  <si>
    <t>Changes in stand structure and composition may interrupt continuity of habitat for certain wildlife species and create habitat diversity and edge conditions favored by others.</t>
  </si>
  <si>
    <t xml:space="preserve">Changes in stand structure may increase forage, but typically not by an amount that would reduce limitations on livestock production. </t>
  </si>
  <si>
    <t>Remaining canopy and understory continue to provide shelter on sites where livestock grazing is appropriate.</t>
  </si>
  <si>
    <t xml:space="preserve">Management operations, including equipment utilization, may be more energy-efficient than in stands not receiving assistance.  </t>
  </si>
  <si>
    <t>Management operations may be more energy-efficient than in stands not receiving assistance.  Potential biomass production may or may not produce an energy gain.</t>
  </si>
  <si>
    <t>1) Desired tree species competing with undesired species; 2) overstocked desired tree species.</t>
  </si>
  <si>
    <t>Removal of overstory canopy increases amounts and vigor of erosion-controlling ground cover.</t>
  </si>
  <si>
    <t xml:space="preserve">Woody material is retained on site (unless is poses a fire risk), increasing soil organic matter content. </t>
  </si>
  <si>
    <t>Managing for desirable plant vigor reduces runoff, erosion, and the need for pesticide applications.</t>
  </si>
  <si>
    <t>Managing for desirable plant vigor reduces the need for pesticide applications.</t>
  </si>
  <si>
    <t>The action stimulates plants to take up and assimilate nutrients and organics more efficiently.</t>
  </si>
  <si>
    <t xml:space="preserve">Pruning increases health and vigor of selected tree/shrub species as well as desired understory vegetation.  </t>
  </si>
  <si>
    <t>Pruning improves structure and growth form of selected tree/shrub species.</t>
  </si>
  <si>
    <t>Activities are carried out to reduce ladder fuels.</t>
  </si>
  <si>
    <t>Growth of herbaceous and shrubby plants are enhanced and available as food for wildlife.</t>
  </si>
  <si>
    <t>Growth of herbaceous and shrubby plants are enhanced and available as cover/shelter for wildlife.</t>
  </si>
  <si>
    <t xml:space="preserve">Where alternative methods of implemeting the practice are available, onservation plans call for use of equipment and facilities that improve energy use. </t>
  </si>
  <si>
    <t xml:space="preserve">Where alternative methods of implemeting the practice are available, onservation plans call for use of operations that improve energy use. </t>
  </si>
  <si>
    <t>Forest, wildlife, or other land dominated by tree growth and/or shrub cover that is characterized by undesirable branching limiting the intended purpose</t>
  </si>
  <si>
    <t>Water ponding promotes growth of wetland vegetation and reduces decomposition of soil organic matter.</t>
  </si>
  <si>
    <t>Provides temporary flood storage reducing flooding and ponding.</t>
  </si>
  <si>
    <t>The action captures pesticide residues and facilitates their degradation.</t>
  </si>
  <si>
    <t>Wetland systems will utilize dissolved nutrients and trap sediment-attached nutrients and organics.</t>
  </si>
  <si>
    <t xml:space="preserve">The action traps nutrients and organics which are broken down and used by wetland plants. </t>
  </si>
  <si>
    <t>Any salts in surface runoff will be detained in the wetland. Some wetland plants may take up salts.</t>
  </si>
  <si>
    <t>Pathogens are trapped in the wetland.</t>
  </si>
  <si>
    <t>System traps sediment.</t>
  </si>
  <si>
    <t>Improved hydrological conditions are likely.</t>
  </si>
  <si>
    <t>Vegetation and anaerobic conditions trap heavy metals.</t>
  </si>
  <si>
    <t>The accumulation of organic matter and sediments sequester carbon.  However, anaerobic conditions can promote the generation of methane.</t>
  </si>
  <si>
    <t>Anaerobic conditions can promote the generation of hydrogen sulfide and other odorous compounds.</t>
  </si>
  <si>
    <t>Plants are selected and managed to maintain optimal productivity and health for their intended use.</t>
  </si>
  <si>
    <t xml:space="preserve">Plants selected are adapted and suited.  </t>
  </si>
  <si>
    <t xml:space="preserve">Vegetation is installed and managed to control undesired species. </t>
  </si>
  <si>
    <t>Existing areas for food are enhanced.</t>
  </si>
  <si>
    <t>Areas for cover/shelter are enhanced.</t>
  </si>
  <si>
    <t>Enhancement of wetlands will improve habitat and water quality for many species; the number and types of species that will benefit is dependent on the degree to which hydrological conditions are improved.</t>
  </si>
  <si>
    <t>Additional wetland space is enhanced.</t>
  </si>
  <si>
    <t>These sites may be used as feed and forage by livestock if the intended purpose is maintained.</t>
  </si>
  <si>
    <t>Increases infiltration to subsurface water.</t>
  </si>
  <si>
    <t>Areas for food are created.</t>
  </si>
  <si>
    <t>Areas for cover/shelter are created.</t>
  </si>
  <si>
    <t>Created wetlands will benefit some species, but their creation can alter hydrology of the area.</t>
  </si>
  <si>
    <t>Additional wetland space is created.</t>
  </si>
  <si>
    <t>Areas for food are restored.</t>
  </si>
  <si>
    <t>Areas for cover/shelter are restored.</t>
  </si>
  <si>
    <t>Restoration of degraded wetlands will improve habitat and water quality for many species; the number and types of species (for example nesting waterfowl or juvenile fish) that will benefit is dependent on the degree to which hydrological conditions and connections in the floodplain are improved.</t>
  </si>
  <si>
    <t>Additional wetland space is restored.</t>
  </si>
  <si>
    <t>Provide temporary flood storage.</t>
  </si>
  <si>
    <t>Any salinity in runoff or wastewater will be assimilated in the wetland rather than infiltrating to groundwater.</t>
  </si>
  <si>
    <t>Microbial activity in wetlands can reduce pathogen levels.</t>
  </si>
  <si>
    <t>System traps and holds suspended materials from entering surface waters.</t>
  </si>
  <si>
    <t xml:space="preserve">Footprint usually too small for effect. </t>
  </si>
  <si>
    <t xml:space="preserve">Heavy metals attached to sediment can be trapped in wetlands.  </t>
  </si>
  <si>
    <t>Could create habitat for noxious invasive plants</t>
  </si>
  <si>
    <t xml:space="preserve">Increased quality and quantity of vegetation provides more food for wildlife. </t>
  </si>
  <si>
    <t xml:space="preserve">Increased quality and quantity of vegetation provides more cover for wildlife. </t>
  </si>
  <si>
    <t>The wetland  provides additional water but it will likely be chemical-laden and unfit for fish and wildlife use.</t>
  </si>
  <si>
    <t>The planning unit contains runoff and/or wastewater from agricultural lands that needs treatment.</t>
  </si>
  <si>
    <t>Travel-ways and cleared areas are treated to minimize soil detachment by water.</t>
  </si>
  <si>
    <t xml:space="preserve">Disturbed areas are not extensive enough for wind erosion.  </t>
  </si>
  <si>
    <t xml:space="preserve">Travel-ways and cleared areas are treated to minimize soil detachment by water. </t>
  </si>
  <si>
    <t>Trails and landings are designed, located and maintained to minimize on site and off site impacts to resources.</t>
  </si>
  <si>
    <t>Trails and landings are designed, located and maintained to minimize on site and off site impacts to resources including streambanks.</t>
  </si>
  <si>
    <t xml:space="preserve">Removal of woody vegetation from a site removes organic material that could have become soil organic matter. </t>
  </si>
  <si>
    <t>Use of designated trails restricts compaction to limited areas.</t>
  </si>
  <si>
    <t>The chemical make up of the soil is not altered by disturbance or short term manipulation of vegetative cover.</t>
  </si>
  <si>
    <t>Wet and flood prone areas are avoided.</t>
  </si>
  <si>
    <t>Proper design, location, and maintenance will minimize off-site delivery of sediment and nutrients from areas disturbed during logging.</t>
  </si>
  <si>
    <t>Trails will be designed to minimize erosion.</t>
  </si>
  <si>
    <t>Trails and landings are located to avoid negative impacts on desirable plants as well as allow access for management activities to improve productivity, health and vigor.</t>
  </si>
  <si>
    <t>When species are selected, they are adapted and suited.</t>
  </si>
  <si>
    <t xml:space="preserve">Trails and landings facilitate management of undesirable vegetation. </t>
  </si>
  <si>
    <t>Trails provide firebreaks and access to sites for fuel reduction activities or firefighting.</t>
  </si>
  <si>
    <t xml:space="preserve">Disturbed areas are revegetated and provide some food for wildlife. </t>
  </si>
  <si>
    <t xml:space="preserve">Disturbed areas are revegetated and  provide some cover for wildlife. </t>
  </si>
  <si>
    <t>Breaks in canopy cover may interrupt continuity of habitat for certain wildlife species.</t>
  </si>
  <si>
    <t>Distribution of animals makes forage more readily available to livestock.</t>
  </si>
  <si>
    <t>Improved efficiency in harvest operations.</t>
  </si>
  <si>
    <t>A forest stand where temporary, periodic equipment access is needed to carry out a management activity. Sites are on suited soils with appropriate bearing strength, drainage class, and slope. Sites avoid critical wildlife habitat and environmentally sensitive areas.</t>
  </si>
  <si>
    <t>Vegetation restored across the slope and surface litter reduces erosive water energy.</t>
  </si>
  <si>
    <t>Restoration of tall vegetation reestablishes a wind shadow, reduces erosive wind velocities and provides a stable area which stops saltating particles.</t>
  </si>
  <si>
    <t>Vegetation restored across the slope reduces erosive energy of concentrated flows.</t>
  </si>
  <si>
    <t>Restored roots and vegetative matter and its breakdown increases organic matter.</t>
  </si>
  <si>
    <t>Restored root penetration and organic matter helps restore soil structure.</t>
  </si>
  <si>
    <t>Most woody species take up limited quantities of salts.</t>
  </si>
  <si>
    <t>Restored plants uptake excess water.</t>
  </si>
  <si>
    <t>Trees or shrubs increase infiltration but may retard flood water movement from the site.</t>
  </si>
  <si>
    <t>Snow is captured within and down wind of restored tree/shrub rows.</t>
  </si>
  <si>
    <t xml:space="preserve">Restored tall vegetation reduces wind speeds and evapotranspiration allowing more efficient use of available water. </t>
  </si>
  <si>
    <t xml:space="preserve">Shelting effect of windbreak reduces evapotranspiration allowing more efficient use of available water. </t>
  </si>
  <si>
    <t>The action reduces soil erosion from wind and may intercept pesticide drift.</t>
  </si>
  <si>
    <t>Restored plants and soil organisms uptake nutrients.</t>
  </si>
  <si>
    <t>Restored vegetation will uptake excess nutrients.</t>
  </si>
  <si>
    <t xml:space="preserve">The action may increase vegetative uptake in the shelterbelt.  </t>
  </si>
  <si>
    <t>Restored vegetation traps sediment preventing it from being deposited elsewhere.</t>
  </si>
  <si>
    <t>The action reduces wind erosion, reducing transport of heavy metals attached to particulates. Some plants may take up heavy metals..</t>
  </si>
  <si>
    <t>Windbreaks can be very effective in reducing particulate emissions associated with wind erosion.  They are also effective in filtering particulate matter and ammonia from the air.</t>
  </si>
  <si>
    <t>Vegetation removes CO2 from the air and stores it in the form of carbon in the plants and soil.  Renovation of a windbreak/shelterbelt will not provide as much vegetation growth as newly established windbreaks/shelterbelts.</t>
  </si>
  <si>
    <t>Vegetation will reduce wind movement and intercept VOCs, fine particulates, and fugitive dust.</t>
  </si>
  <si>
    <t>Plants are renovated and managed to maintain optimal productivity and health.</t>
  </si>
  <si>
    <t xml:space="preserve">Renovation maintains adapted and suited plants.  </t>
  </si>
  <si>
    <t xml:space="preserve">Improved plant diversity and quality and quantity of vegetation provides food for wildlife. </t>
  </si>
  <si>
    <t xml:space="preserve">Improved plant diversity and quality and quantity of vegetation provides cover for wildlife. </t>
  </si>
  <si>
    <t>Renovated tall vegetation creates vertical habitat structure and enhanced space for wildlife.</t>
  </si>
  <si>
    <t>The quality and quantity of feed and forage plants is enhanced by improving the microclimate.</t>
  </si>
  <si>
    <t>Restored tall vegetation provides shelter.</t>
  </si>
  <si>
    <t>Reduces heating and cooling around farmsteads</t>
  </si>
  <si>
    <t>Less water stress on crops. Potential biomass.</t>
  </si>
  <si>
    <t xml:space="preserve"> Existing decadent windbreaks/shelterbelts that have reduced  functionality for intended purposes</t>
  </si>
  <si>
    <t>Areas for cover/shelter are created</t>
  </si>
  <si>
    <t xml:space="preserve">Disturbance of the site has short term but negligible effect on soil detachment by water. </t>
  </si>
  <si>
    <t xml:space="preserve">Disturbance of the site has short term but negligible effect on soil detachment by wind. </t>
  </si>
  <si>
    <t>Heavy equipment used to apply the practice may result in temporary compaction.</t>
  </si>
  <si>
    <t>Although vegetation is manipulated, soil disturbance is minimal.</t>
  </si>
  <si>
    <t>Removal of shade-producing canopy along streams will lead to an increase in surface water temperature, especially during low flows.</t>
  </si>
  <si>
    <t>Total carbon content is maintained.</t>
  </si>
  <si>
    <t>Plants are selected and managed to maintain optimal productivity and health.</t>
  </si>
  <si>
    <t>Additional early habitat/space is created.</t>
  </si>
  <si>
    <t>Established vegetation may add forage for domestic animals.</t>
  </si>
  <si>
    <t>Organic matter oxidation is reduced in flooded areas.  Where soil moisture is enhanced vegetative growth will be increased.</t>
  </si>
  <si>
    <t xml:space="preserve">The action requires ponding water which will increase infiltration in ponded areas, which may carry soluble salts to groundwater. </t>
  </si>
  <si>
    <t>vegetation, microbes, and sediments may trap</t>
  </si>
  <si>
    <t xml:space="preserve">The action requires ponding water, which will increase infiltration in ponded areas.  Infiltrating waters may leach pathogens.  </t>
  </si>
  <si>
    <t>Ponding slows water velocity, allowing sediment to settle.</t>
  </si>
  <si>
    <t>Water released from impoundments may be warmer or cooler than receiving waters, depending on site conditions.</t>
  </si>
  <si>
    <t xml:space="preserve">The action requires ponding water which will increase infiltration in ponded areas.  Infiltrating waters may leach heavy metals.  </t>
  </si>
  <si>
    <t>There is short term carbon storage, however, periodic maintenance practices (tillage, burning) can release stored carbon.</t>
  </si>
  <si>
    <t xml:space="preserve">Moist soil management creates or maintains the desired plant community. </t>
  </si>
  <si>
    <t>Management of water to establish vegetation desirable for wildlife is expected to retard invasive plants.</t>
  </si>
  <si>
    <t xml:space="preserve">Improved availability of wildlife food is created by water and moist soil management. </t>
  </si>
  <si>
    <t xml:space="preserve">Fish and wildlife habitat is a management objective. </t>
  </si>
  <si>
    <t>Shallow water habitat/space is created and/or managed.</t>
  </si>
  <si>
    <t>Establishment of permanent vegetation reduces erosion by water.</t>
  </si>
  <si>
    <t>Establishment of permanent vegetation reduces erosion by wind.</t>
  </si>
  <si>
    <t>There will be decreased overland flow, enhanced vegetation cover.</t>
  </si>
  <si>
    <t>New vegetation may be established.</t>
  </si>
  <si>
    <t>Vegetation causes flooding and ponding.</t>
  </si>
  <si>
    <t>Deep rooted plants uptake excess water.</t>
  </si>
  <si>
    <t>There will be improved vegetative cover with a reduction of runoff and sedimentation.</t>
  </si>
  <si>
    <t xml:space="preserve">Sound management of upland vegetation tends to improve watershed conditions.  </t>
  </si>
  <si>
    <t>Vegetative cover reduces wind erosion and fugitive dust generation.</t>
  </si>
  <si>
    <t>Vegetation removes CO2 from the air and stores it in the form of carbon in the plants and soil.</t>
  </si>
  <si>
    <t xml:space="preserve">Management and improvement measures create or maintain the desired plant communities. </t>
  </si>
  <si>
    <t>Areas for food are created, restored, or enhanced.</t>
  </si>
  <si>
    <t>Areas for cover are created, restored, or enhanced.</t>
  </si>
  <si>
    <t>Improved plant diversity and quantity and quality of vegetation provides habitat/space for wildlife.</t>
  </si>
  <si>
    <t>Areas for cover/shelter are created, restored, or enhanced.</t>
  </si>
  <si>
    <t>Actively managing wetlands (e.g., water levels), improves habitat for some species, and adversely affects others that become entrapped (e.g., fish); the taxa that benefit depend on the degree to which hydrological conditions are conserved.</t>
  </si>
  <si>
    <t>Additional wetland space is maintained.</t>
  </si>
  <si>
    <t xml:space="preserve">Establishing or improving native vegetative cover will reduce erosion by water.  </t>
  </si>
  <si>
    <t xml:space="preserve">Establishing or improving native vegetative cover will reduce erosion by wind.  </t>
  </si>
  <si>
    <t>Effect will vary based upon initial land use.</t>
  </si>
  <si>
    <t xml:space="preserve">Improved vegetative cover may increase soil organic matter. However, if prescribed burning is used, removal of vegetation and litter from a site temporarily removes organic material that could have become soil organic matter. </t>
  </si>
  <si>
    <t>When prescribed burning is used, organic materials are mineralized.</t>
  </si>
  <si>
    <t>Restoration of habitat adjacent to streams or water bodies will moderate surface water temperatures.</t>
  </si>
  <si>
    <t xml:space="preserve">Restoration and management creates or maintains the desired plant community. </t>
  </si>
  <si>
    <t xml:space="preserve">Fish and wildlife habitat considerations are addressed in the design. </t>
  </si>
  <si>
    <t>Declining habitats/space are restored.</t>
  </si>
  <si>
    <t>Increased vegetated cover due to better distribution of water reduces soil erosion.</t>
  </si>
  <si>
    <t>In some areas, pumping large volumes of groundwater from a well may cause subsidence.</t>
  </si>
  <si>
    <t>Where well flows are used for irrigation, contaminants can be leached below the root zone.</t>
  </si>
  <si>
    <t>Water is removed from subsurface water source.</t>
  </si>
  <si>
    <t>Well development will provide a dependable supply of water allowing more concentrated management.</t>
  </si>
  <si>
    <t>In coastal areas pumping fresh groundwater may allow the intrusion of saltwater.</t>
  </si>
  <si>
    <t>Use of wells to irrigate previously non irrigated land will increase the likelihood of soluble and sediment-attached contaminants moving off-site.  Probable less contaminants on grazing lands</t>
  </si>
  <si>
    <t>Increased availability and managed application of irrigation water enhances plant growth, health and vigor.</t>
  </si>
  <si>
    <t>Provides dependable water supply to livestock and wildlife in areas where surface water is scarce.</t>
  </si>
  <si>
    <t>Improved distribution of animals makes forage more readily available to livestock.</t>
  </si>
  <si>
    <t>Wells facilitate the availability and distribution of water.</t>
  </si>
  <si>
    <t>A properly designed well will allow use of an efficient pumping system.</t>
  </si>
  <si>
    <t>Controlled flow will reduce gulley erosion down slope of basin.</t>
  </si>
  <si>
    <t xml:space="preserve">Water diverted from gulley and spread in a nonerosive manner. </t>
  </si>
  <si>
    <t>Retarded water in basin will infiltrate causing seepage problems below basin.</t>
  </si>
  <si>
    <t>Basin will retard flows reducing runoff.</t>
  </si>
  <si>
    <t>Retarded water in basin will infiltrate causing increased subsurface water.</t>
  </si>
  <si>
    <t>Basins reduce runoff losses but provide a direct conduit to surface waters</t>
  </si>
  <si>
    <t>Water containing pesticides may seep from the basin into the groundwater in highly permeable soils.</t>
  </si>
  <si>
    <t>Nutrients impounded could contaminate groundwater in highly permeable soils.</t>
  </si>
  <si>
    <t>Infiltrating water in the basin can move soluble salts to the ground water</t>
  </si>
  <si>
    <t>Infiltrating water in the basin may leach pathogens into the groundwater in highly permeable soils.</t>
  </si>
  <si>
    <t>Basin retains sediment and minimizes turbidity</t>
  </si>
  <si>
    <t>Water retained in basin is generally warmer than receiving waters to which outlets drain.</t>
  </si>
  <si>
    <t>Infiltrating water in the basin will move soluble contaminants to the ground water in highly permeable soils.</t>
  </si>
  <si>
    <t>Surface runoff retained will provide temporary water to wildlife as sediment is trapped,  improving water quality in watershed.</t>
  </si>
  <si>
    <t>Permanent vegetation established.</t>
  </si>
  <si>
    <t>Permanent vegetation established and organic matter captured</t>
  </si>
  <si>
    <t>Permanent vegetation established</t>
  </si>
  <si>
    <t>Use of the practice requires adding contaminants to the soil surface, some of which will infiltrate.</t>
  </si>
  <si>
    <t>Infiltration at area has the potential to aggravate already saturated conditions.</t>
  </si>
  <si>
    <t>Infiltration in the treatment area will add to subsurface water.</t>
  </si>
  <si>
    <t>Infiltration and plant uptake in the treatment area will remove contaminants from polluted runoff and waste water.</t>
  </si>
  <si>
    <t>The action entails the application of waste which increases the potential for groundwater contamination.</t>
  </si>
  <si>
    <t>Infiltration in the treatment area may remove some salts from polluted runoff and waste water.</t>
  </si>
  <si>
    <t>Infiltrating water in treatment area will increase soluble contaminants moving to groundwater, however there will be die-off as pathogens are trapped in the vegetation and increased microbial activity enhances competition with pathogens.</t>
  </si>
  <si>
    <t xml:space="preserve">Vegetation protects soil surface and traps sediment, nutrients and other materials. </t>
  </si>
  <si>
    <t>Heavy metals are rarely associated with manure; however, infiltration and plant uptake in the treatment strip will remove contaminants from polluted runoff and waste water.</t>
  </si>
  <si>
    <t>Heavy metals are rarely associated with manure, however, infiltrating water in treatment strip will increase soluble contaminants moving to groundwater.</t>
  </si>
  <si>
    <t>Can be used to prevent need for long term storage of manure</t>
  </si>
  <si>
    <t>Treatment area will receive excess nutrients which could be toxic and diminish plant health.</t>
  </si>
  <si>
    <t>Area provides only limited additional space for most species.</t>
  </si>
  <si>
    <t>There may be some use of the planting for feed and forage by livestock.</t>
  </si>
  <si>
    <t>Crop or grassland converted to VTA</t>
  </si>
  <si>
    <t xml:space="preserve">Vegetative strips oriented across the prevailing wind erosion direction trap saltating soil particles.  </t>
  </si>
  <si>
    <t>Vegetative strips decrease organic matter loss by reducing wind erosion</t>
  </si>
  <si>
    <t>The action reduces soil erosion from wind.</t>
  </si>
  <si>
    <t>The action reduces soil erosion from wind which decreases the potential for transport of soil-adsorbed nutrients to surface water.</t>
  </si>
  <si>
    <t>The action can reduce the transport of wind-borne saline particles to surface water bodies.</t>
  </si>
  <si>
    <t>Vegetative strips reduce soil erosion from wind and the resulting offsite sediment transport.</t>
  </si>
  <si>
    <t>Strips of vegetation that trap saltating soil particles can help slow or stop the wind erosion process.</t>
  </si>
  <si>
    <t>The reduction of wind erosion decreases physical plant damage and maintains soil quality.</t>
  </si>
  <si>
    <t>No</t>
  </si>
  <si>
    <t>Increased cover will increase space for wildlife. May be used to connect other cover areas.</t>
  </si>
  <si>
    <t>Crop field is subject to wind erosion.</t>
  </si>
  <si>
    <t>Lining decreases contamination immediately below the pond.</t>
  </si>
  <si>
    <t>Reduction in seepage due to less water seeping from ponds.</t>
  </si>
  <si>
    <t>Reduced seepage from the pond will result in less contribution to the ground water, particularly in the immediate area of the pond.</t>
  </si>
  <si>
    <t xml:space="preserve">Retention of water in pond will allow more optimal use of water.  </t>
  </si>
  <si>
    <t xml:space="preserve">Retention of water in pond will allow more optimal use of water. </t>
  </si>
  <si>
    <t>Liners reduce or prevent seepage losses from waste storage ponds, reducing the delivery of nutrients to surface water.</t>
  </si>
  <si>
    <t>The action will retain a substantial amount of contaminants in the pond.  The magnitude of the effect will depend on the integrity of the pond before lining.</t>
  </si>
  <si>
    <t>The action prevents contaminants in the pond from moving below the pond to the groundwater.</t>
  </si>
  <si>
    <t>The action limits seepage to prevent leaching of pathogens from the pond.</t>
  </si>
  <si>
    <t>The action limits seepage to prevent leaching of heavy metals from the pond.</t>
  </si>
  <si>
    <t>Available water to facilitate grazing management improves growth and vigor of plants.</t>
  </si>
  <si>
    <t>Duration of water in pond is extended.</t>
  </si>
  <si>
    <t xml:space="preserve">Lining will prolong availability of water for livestock.  </t>
  </si>
  <si>
    <t>The land application process may disturb the soil surface and increase the potential of erosion by water.</t>
  </si>
  <si>
    <t>The land application process may disturb the soil surface and increase the potential of erosion by wind.</t>
  </si>
  <si>
    <t>Land application equipment will tend to compact the soil in the area of travel.</t>
  </si>
  <si>
    <t>To the extent wastewater application increase hydraulic loading of the soil, there is some potential for increasing seeps.</t>
  </si>
  <si>
    <t>Water content of material applied from waste storage/treatment facilities can increase soil moisture.</t>
  </si>
  <si>
    <t xml:space="preserve">Proper handling of wastes will decrease the potential for surface water contamination in animal production areas.  </t>
  </si>
  <si>
    <t xml:space="preserve">The action decreases the potential for ground water contamination in the animal production area.  </t>
  </si>
  <si>
    <t xml:space="preserve">The action insures wastes are properly handled and reduces the potential for salt runoff. </t>
  </si>
  <si>
    <t xml:space="preserve">The action insures wastes are properly handled and contaminants are not available for infiltration. </t>
  </si>
  <si>
    <t>Decrease in potential surface water contamination in the animal production areas.  May be limited increase in surface  water contamination in the areas where manure is land applied.</t>
  </si>
  <si>
    <t>The action insures wastes are properly handled and pathogens are not available for infiltration or runoff.</t>
  </si>
  <si>
    <t>Excess heavy metals are rarely associated with manure.  There is a decrease in potential surface water contamination in the animal production areas.  There may be limited increase in surface  water contamination in the areas where manure is land applied.</t>
  </si>
  <si>
    <t xml:space="preserve">Movement and application of material can increase emissions of particulates. Waste products tranferred through a piping system should have no effect on emissions of particulate matter </t>
  </si>
  <si>
    <t>Movement and application of material can increase emissions. Waste products tranferred through a piping system should have no effect on emissions of ozone precursors</t>
  </si>
  <si>
    <t>Movement and application of material  can increase emissions of particulates, VOCs, and  odors.</t>
  </si>
  <si>
    <t>Material may contain weed seeds and other contaminants as a result of livestock consuming feed containing weed seed.</t>
  </si>
  <si>
    <t>Recycling organic material as a soil amendment will  increase soil organic matter and nutrients as per the nutrient management needs.</t>
  </si>
  <si>
    <t>Waste recycling can improve soil heath when properly applied and at a time when compaction is least likely.</t>
  </si>
  <si>
    <t>Proper waste utilization will not result in salt build up.</t>
  </si>
  <si>
    <t>Improved soil health will also increase water holding capacity of the soil profile.</t>
  </si>
  <si>
    <t>Proper nutrient application should minimize losses due to runoff.</t>
  </si>
  <si>
    <t>Proper nutrient application should minimize leaching losses.</t>
  </si>
  <si>
    <t>Proper nutrient application should minimize runoff losses.  Uses of manure for other than land application will decrease opportunity for water contamination.</t>
  </si>
  <si>
    <t>Proper waste application should minimize leaching losses.  Uses of manure for other than land application will decrease opportunity for water contamination.</t>
  </si>
  <si>
    <t>Proper nutrient application should minimize leaching losses.  Uses of manure for other than land application will decrease opportunity for water contamination.</t>
  </si>
  <si>
    <t>Recycled waste handling can potentially create more PM emissions.</t>
  </si>
  <si>
    <t>Recycled waste handling can potentially create more ozone precursors.</t>
  </si>
  <si>
    <t>Recycled waste handling can potentially create more emissions from GHG.</t>
  </si>
  <si>
    <t>Recycled waste handling can potentially create more objectionable odors.</t>
  </si>
  <si>
    <t>Nutrients and soil amendments are applied to optimize to plant health and productivity.</t>
  </si>
  <si>
    <t>Nutrients and soil amendments are optimized to enhance suited and desired species.</t>
  </si>
  <si>
    <t>Wastes are applied to enhance production and nutritive value of the forage used by livestock.</t>
  </si>
  <si>
    <t>Waste can provide nutrients, but transportation requires substantial fuel</t>
  </si>
  <si>
    <t>Agricultural waste or by-product is generated that is not being processed and/or recycled to prevent a resource problem or provide a conservation benefit.</t>
  </si>
  <si>
    <t>Using amendments and separation could create high organic residues that when land applied could increase soil organic matter in excess of the application of untreated manure</t>
  </si>
  <si>
    <t>Could be slight worsening to slight improvement depending on whether salts are concentrated or removed from the land applied waste stream</t>
  </si>
  <si>
    <t>Altered waste stream with minimum solids will be compatible with irrigation needs</t>
  </si>
  <si>
    <t>Separation and other treatment options are often used  to remove nutrients and organics from the waste stream</t>
  </si>
  <si>
    <t>Separation and other treatment options can be used to alter the waste stream to remove salts, metals, and some pathogens.</t>
  </si>
  <si>
    <t>Solid/liquid separation allows for better management of solid and liquid manure streams.  Improperly managed solid manure may result in particulate emissions, however.</t>
  </si>
  <si>
    <t>Solid/liquid separation can help to reduce emissions of VOCs via better management of aerobic solid systems and anaerobic liquid systems.</t>
  </si>
  <si>
    <t>Separation may have an impact on the release of a number of manure constituents</t>
  </si>
  <si>
    <t>Liquid/solids separators are very successful in facilitating the reduction of odor emissions from manure, particularly when solids are allowed to remain in an aerobic environment</t>
  </si>
  <si>
    <t>Separation could favorably alter the waste stream to better provide the needs of growing feed and forage, but this would be minor impact</t>
  </si>
  <si>
    <t>Some alternatives are used to treat the waste stream to the point water can be reused by livestock.  Liquid/solid separation is almost always the first step</t>
  </si>
  <si>
    <t>Runoff is captured and discharged subsurface reducing erosion potential.</t>
  </si>
  <si>
    <t>Surface water removal may result in increased oxidation of organic matter.</t>
  </si>
  <si>
    <t>Surface water introduced to strata below the zones conducive to seepage.</t>
  </si>
  <si>
    <t xml:space="preserve">Surface and subsurface drainage diverted to underground strata and not available to surface problems.  </t>
  </si>
  <si>
    <t>Diversion of surface water to subsurface will increase any existing problems.</t>
  </si>
  <si>
    <t>Water entering the drain may contain pesticide residues.</t>
  </si>
  <si>
    <t>Nutrients in the water diverted into a vertical drain is kept out of surface water.</t>
  </si>
  <si>
    <t>Water conveyed to subsurface strata may contain organics and nutrients.</t>
  </si>
  <si>
    <t>Water containing salt could be diverted from a surface outlet to the subsurface.</t>
  </si>
  <si>
    <t>Water containing soluble salts is outlet below the soil surface where it may reach groundwater.</t>
  </si>
  <si>
    <t>Water diverted subsurface reduces surface runoff.</t>
  </si>
  <si>
    <t>Water diverted to the subsurface may contain some pathogens.</t>
  </si>
  <si>
    <t>Water diverted subsurface will reduce surface water flows.</t>
  </si>
  <si>
    <t>Diversion of drainage water subsurface removes water from surface flows.</t>
  </si>
  <si>
    <t>Water diverted subsurface will reduce metal transport to surface waters.</t>
  </si>
  <si>
    <t>Water diverted to the subsurface may contain some heavy metals.</t>
  </si>
  <si>
    <t>Soil disturbing land application processes by equipment or vehicles is not covered by this practice.</t>
  </si>
  <si>
    <t>If the treatment process includes a storage component, it will allow better management of waste as to rate and timing of application, which allows application when compaction is least likely.</t>
  </si>
  <si>
    <t>Treatment with some amendments such as PAM could alter the intake rates of soils receiving an altered waste stream,</t>
  </si>
  <si>
    <t>Amendments and other treatment options are often used  to remove nutrients and organics from the waste stream</t>
  </si>
  <si>
    <t>Treatment options such as amendments can be used to alter the waste stream to remove salts, metals, and some pathogens.</t>
  </si>
  <si>
    <t>Amendments and other treatment options can be used to alter the waste stream to remove salts, metals, and some pathogens.</t>
  </si>
  <si>
    <t>Some treatment options may result in less particulate matter and ammonia emissions.</t>
  </si>
  <si>
    <t>Some treatment options may result in less VOC emissions.</t>
  </si>
  <si>
    <t>Some treatment options may result in less methane or nitrous oxide emissions.</t>
  </si>
  <si>
    <t>A number of treatment options  are very successful in reducing odor emissions from manure</t>
  </si>
  <si>
    <t>Treatment can alter the waste stream to better meet the needs of the plant</t>
  </si>
  <si>
    <t>Treatment could favorably alter the waste stream to better provide the needs of growing feed and forage, but this would be minor impact</t>
  </si>
  <si>
    <t>Some alternatives are used to treat the waste stream to the point water can be reused by livestock</t>
  </si>
  <si>
    <t>Concentrated flow is eliminated and excess water conveyed to safe outlet</t>
  </si>
  <si>
    <t>Concentrated flow is reduced or eliminated and excess water conveyed to safe outlet.</t>
  </si>
  <si>
    <t>Concentrated flows are directed to surface streams at an accelerated rate.</t>
  </si>
  <si>
    <t>The action removes concentrated flows before they infiltrate.</t>
  </si>
  <si>
    <t xml:space="preserve">Ponding and flooding are conveyed to a safe outlet.  </t>
  </si>
  <si>
    <t>Underground outlets can provide a direct conduit for runoff to surface waters</t>
  </si>
  <si>
    <t>The action does not increase or decrease the amount of salt lost from a field.</t>
  </si>
  <si>
    <t>Underground outlets can provide a direct conduit for runoff contaminated with pathogens to surface waters</t>
  </si>
  <si>
    <t>Slowing water in associated structures will cause sediment to settle.</t>
  </si>
  <si>
    <t>Water collected subsurface will remain relatively cool.</t>
  </si>
  <si>
    <t>Decrease in erosion  will lead to decrease in sediment bound contaminants, but practice can increase the delivery of soluble contaminants.</t>
  </si>
  <si>
    <t>Removal of excess surface water can positively affect plant growth and vigor</t>
  </si>
  <si>
    <t>Equipment will not need to cross gullies nor do tillage to fill the gullies</t>
  </si>
  <si>
    <t>Increased grass cover due to better distribution of water will retard flows decreasing opportunity for classic erosion.</t>
  </si>
  <si>
    <t>By providing an alternate water source animal traffic on streambanks is removed reducing erosion.</t>
  </si>
  <si>
    <t>Traffic may increase around the practice, but the practice will help reduce excess moisture where traffic occurs.</t>
  </si>
  <si>
    <t>The action may result in minor amounts of increased infiltration due to retarding flows with better vegetative cover.</t>
  </si>
  <si>
    <t>The action may result in minor amounts of increased infiltration (less surface flows) due to retarding flows with better vegetative cover.</t>
  </si>
  <si>
    <t>When used in place of a in-stream water source, this action decreases manure deposition in stream.</t>
  </si>
  <si>
    <t>Better distribution of animals away from surface water reduces the risk of salt contamination from manures.</t>
  </si>
  <si>
    <t>Improved vegetation due to better distribution of animals will filter and reduce water borne contaminants.  In addition, better distribution of animals results in less concentration of contaminants.</t>
  </si>
  <si>
    <t>The action tends to concentrate animals, however, getting animals out of the stream will keep them cleaner and reduce contact with manure-borne pathogens.</t>
  </si>
  <si>
    <t>Water development will decrease livestock trampling in wet areas and nearby streams.</t>
  </si>
  <si>
    <t>Purpose of practice is to protect vegetation along water courses, which in turn moderates stream temperatures.</t>
  </si>
  <si>
    <t>Improved vegetation due to better distribution of water will filter and reduce water borne contaminants.  In addition, better distribution of animals results in less concentration of contaminants.</t>
  </si>
  <si>
    <t>The action supplies water to alternative locations hence protecting stream and riparian areas.</t>
  </si>
  <si>
    <t>Additional habitat/space is available once water is available.</t>
  </si>
  <si>
    <t>Facilities supply water at remote locations.</t>
  </si>
  <si>
    <t>Vegetation and surface litter reduces erosive water energy.</t>
  </si>
  <si>
    <t>Tall vegetation creates a wind shadow, reduces erosive wind velocities and provides a stable area which stops saltating particles.</t>
  </si>
  <si>
    <t>Vegetation, surface litter and roots reduce erosive energy of concentrated flows.</t>
  </si>
  <si>
    <t>Roots of vegetation binds the soil making it resistant to water flow erosion.</t>
  </si>
  <si>
    <t>Establishment of permanent woody vegetation can lead to increased root and shoot development. Decomposition increases soil organic matter.</t>
  </si>
  <si>
    <t>Root penetration and organic matter helps restore soil structure.</t>
  </si>
  <si>
    <t>Woody vegetation takes up limited quantities of salts and other chemicals.</t>
  </si>
  <si>
    <t>Snow is captured and deposited down wind of planted trees and shrubs.</t>
  </si>
  <si>
    <t xml:space="preserve">Adapted and managed vegetative production allows more efficient use of  available water. </t>
  </si>
  <si>
    <t>The action reduces runoff and the need for pesticide use.  Also, trees and shrubs take up pesticide residues.</t>
  </si>
  <si>
    <t>The action reduces the need for pesticide use and trees and shrubs take up pesticide residues.</t>
  </si>
  <si>
    <t>Permanent vegetation will uptake excess nutrients.</t>
  </si>
  <si>
    <t>The action promotes contaminant uptake by plants.</t>
  </si>
  <si>
    <t>The action may promote contaminant uptake by plants.</t>
  </si>
  <si>
    <t>Woody vegetation captures and delays pathogen movement and thereby increase their mortality.</t>
  </si>
  <si>
    <t>Increased vegetative cover and soil microbial activity can enhance competition with pathogens.</t>
  </si>
  <si>
    <t>Vegetation provides cover, reduces wind velocities, and increases infiltration.</t>
  </si>
  <si>
    <t>Near streams and other water bodies, trees and shrubs provide shade to moderate water temperature.</t>
  </si>
  <si>
    <t>Some plants may take up heavy metals.</t>
  </si>
  <si>
    <t>Establishing metal-accumulating trees and shrubs may remove heavy metals from the soil profile.</t>
  </si>
  <si>
    <t>Permanent vegetative cover reduces wind erosion and fugitive dust generation.</t>
  </si>
  <si>
    <t>Vegetation will reduce wind movement and can intercept odors.</t>
  </si>
  <si>
    <t xml:space="preserve">Plants selected  are adapted and suited.  </t>
  </si>
  <si>
    <t>Plants are chosen and managed to enhance food value for target species.</t>
  </si>
  <si>
    <t>Plants are chosen and managed to enhance cover/shelter.</t>
  </si>
  <si>
    <t>Tall vegetation creates vertical habitat structure and enhanced space for wildlife.</t>
  </si>
  <si>
    <t>These sites may be used as feed and forage by livestock if the desired trees and shrubs are not harmed.</t>
  </si>
  <si>
    <t>Tall vegetation provides shelter.</t>
  </si>
  <si>
    <t>Plantings reduce need for heating and cooling around farmsteads</t>
  </si>
  <si>
    <t xml:space="preserve">Potential biomass production </t>
  </si>
  <si>
    <t>1) Nonforested sites capable of producing wood fiber and forest habitat; or 2) cutover forestland. Both settings lack woody biomass of desired species.</t>
  </si>
  <si>
    <t xml:space="preserve">Salts in the root zone are reduced by leaching, drainage and/or plant management. </t>
  </si>
  <si>
    <t>Control of salt improves use of available water.</t>
  </si>
  <si>
    <t>Salts leached from the root zone by drainage may enter surface water.</t>
  </si>
  <si>
    <t xml:space="preserve">The action requires removing salts from the root-zone. Leaching is one alternative and degree of effect depends on the amount of leaching used and the location of the ground water table.  </t>
  </si>
  <si>
    <t>Leaching salts from the root zone may also leach pathogens.</t>
  </si>
  <si>
    <t>Leaching salts from the root zone may also leach heavy metals.</t>
  </si>
  <si>
    <t>Preventing or reducing salt accumulation in the soil leads to improved vegetative cover, reducing the potential for soil movement by wind.</t>
  </si>
  <si>
    <t>Preventing or reducing salt accumulation in the soil leads to improved vegetative cover, which improves CO2 removal from the atmosphere and stores it in the form of carbon in the plants and soil.</t>
  </si>
  <si>
    <t>Management of salts and the use of soil amendments improves plant productivity and vigor.</t>
  </si>
  <si>
    <t>Management of salts and the use of soil amendments enhances suited and desired species.</t>
  </si>
  <si>
    <t>Forage vigor and quantity is improved through effective management of soil salinity and sodium.</t>
  </si>
  <si>
    <t xml:space="preserve">Clods and ridges from tillage temporarily reduce wind erosion </t>
  </si>
  <si>
    <t>Roughened surface may cause some modest infiltration increases, moving soluble contaminates and pathogens below the root zone.</t>
  </si>
  <si>
    <t>Formation of clods will reduce wind erosion.</t>
  </si>
  <si>
    <t>Increasing the random roughness of the soil surface reduces the potential for wind erosion.</t>
  </si>
  <si>
    <t>Some carbon may be lost due to soil disturbance.</t>
  </si>
  <si>
    <t>High Energy Requirement to Roughen the Surface</t>
  </si>
  <si>
    <t>Surface drain lowers the water table and minimizes surface runoff</t>
  </si>
  <si>
    <t xml:space="preserve">Improving drainage may increase surface soil drying. </t>
  </si>
  <si>
    <t xml:space="preserve">Reducing soil profile saturation increases infiltration by improving drainage and therefore decreases water runoff. </t>
  </si>
  <si>
    <t>Properly installed ditch has no impact on classic gullies.</t>
  </si>
  <si>
    <t>Because of improved drainage.</t>
  </si>
  <si>
    <t>Control of water table - subsurface water is collected and conveyed to a proper outlet.</t>
  </si>
  <si>
    <t>Drains can collect water for beneficial use or reuse and improved soil, water air relationship.</t>
  </si>
  <si>
    <t>Increasing the rate of runoff from a field can increase the amount of soluble pollutants delivered to surface water.</t>
  </si>
  <si>
    <t>The action facilitates the removal of surface water, thus reducing percolation of water and nutrients.</t>
  </si>
  <si>
    <t>The action removes both surface and subsurface water and associated contaminants from the site.</t>
  </si>
  <si>
    <t>Where pathogens are transported by sediments</t>
  </si>
  <si>
    <t>Increased drainage and runoff will carry sediments.</t>
  </si>
  <si>
    <t>Surface water is conveyed relatively quickly, reducing the risk of warming.</t>
  </si>
  <si>
    <t>Heavy metals are carried with sediment to surface waters.</t>
  </si>
  <si>
    <t>Improved drainage enhances growing environment for non-hydrophytes.  If hydrophytes are desired, drainage will increase the problem.</t>
  </si>
  <si>
    <t>Increase or decrease in food supply depends on plant species on the site and degree of drainage.</t>
  </si>
  <si>
    <t>Increase or decrease in cover/shelter depends on plant species on the site due to soil moisture/plant relationships.</t>
  </si>
  <si>
    <t xml:space="preserve">The action will increase available wet habitat for some species and decrease it for others.  </t>
  </si>
  <si>
    <t>Quantity and quality of forage species will be improved if drainage is installed to enhance their production.</t>
  </si>
  <si>
    <t>Drainage increases organic matter oxidation.</t>
  </si>
  <si>
    <t>Soils have less risk of compaction when they are dryer.</t>
  </si>
  <si>
    <t>Soluble pollutants will decrease because of increased water removal.</t>
  </si>
  <si>
    <t>If the drain is designed to collect surface runoff, pesticides in surface water may be increased.  If the purpose is to collect subsurface water, surface runoff will be decreased and aerobic degradation of pesticide residues will increase.</t>
  </si>
  <si>
    <t>The action decreases deep percolation and promotes aerobic degradation of pesticide residues.</t>
  </si>
  <si>
    <t>The action facilitates the removal of surface runoff, thus reducing percolation of water and nutrients.</t>
  </si>
  <si>
    <t>The action removes both surface and subsurface flows and soluble contaminates from site.</t>
  </si>
  <si>
    <t>The action removes surface flows before infiltration and intercepts subsurface flows.</t>
  </si>
  <si>
    <t xml:space="preserve">Reducing soil profile saturation increases infiltration by improving drainage and therefore decreases water runoff.  </t>
  </si>
  <si>
    <t>Interception water and reduction of seeps that can cause gully formation.</t>
  </si>
  <si>
    <t>Interception water and reduction of seeps that can cause streambank instability.</t>
  </si>
  <si>
    <t>Reducing water table increases oxidation of organic matter</t>
  </si>
  <si>
    <t>Lowering of water table allows the oxidation of organic matter.</t>
  </si>
  <si>
    <t xml:space="preserve">The leached salts may be removed from the soil through drainage. </t>
  </si>
  <si>
    <t>Interception of excessive seepage through drainage.</t>
  </si>
  <si>
    <t>Removal of excessive surface water through drainage will reduce flooding and ponding.</t>
  </si>
  <si>
    <t>The action decreases runoff and promotes aerobic degradation of pesticide residues.   Avoid direct outlet to surface water.</t>
  </si>
  <si>
    <t xml:space="preserve">Collecting and releasing nutrient laden water removed from fields to receiving surface waters.  </t>
  </si>
  <si>
    <t xml:space="preserve">The action collects and removes water and soluble nutrients from the site.  </t>
  </si>
  <si>
    <t>Percolating water picks up salts that are then collected in tile lines and outletted to surface waters.</t>
  </si>
  <si>
    <t>Leaching of saline and sodic soils will be intercepted before salinity reaches groundwater.</t>
  </si>
  <si>
    <t>Limited decrease due to decreased runoff, but any infiltrating water with pathogens will be concentrated in tile lines</t>
  </si>
  <si>
    <t>Pathogens leached from the soil will be intercepted before reaching groundwater.</t>
  </si>
  <si>
    <t>Runoff and resulting erosion will be decreased</t>
  </si>
  <si>
    <t>The action reduces runoff and increases infiltration. Percolating water picks up metals that are then collected in tile lines.</t>
  </si>
  <si>
    <t>Heavy metals leached from the soil will be intercepted before reaching groundwater.</t>
  </si>
  <si>
    <t>Increase or decrease in food supply depends on plant species on the site due to soil moisture/plant relationships.</t>
  </si>
  <si>
    <t>The action will increase available wet habitat for some species and decrease it for others.</t>
  </si>
  <si>
    <t>Stiff stemmed herbaceous vegetation established across the prevailing wind erosion direction reduces soil erosion from wind by trapping saltating soil particles and sheltering an area down wind.</t>
  </si>
  <si>
    <t>Organic matter loss by wind erosion is reduced.</t>
  </si>
  <si>
    <t>Trapped snow can provide additional plant available moisture.</t>
  </si>
  <si>
    <t xml:space="preserve">The action reduces soil erosion from wind.  Also, the barriers may attract beneficial insects or trap insect pests which reduce the need for pesticide applications.  </t>
  </si>
  <si>
    <t>The action reduces soil erosion from wind and the potential transport of soil-adsorbed nutrients to surface water.</t>
  </si>
  <si>
    <t>Vegetation reduces soil erosion from wind and the resulting offsite sediment deposits</t>
  </si>
  <si>
    <t>Properly spaced barriers can effectively reduce wind erosion and particulate emissions.</t>
  </si>
  <si>
    <t>Vegetation removes CO2 from the air and stores it in the form of carbon in the plants and soil and reduced soil loss/organic matter</t>
  </si>
  <si>
    <t>Plants selected will be maintained at optimal growing conditions for the intended purpose.</t>
  </si>
  <si>
    <t xml:space="preserve">Herbaceous wind barriers can provide additional habitat/space.                </t>
  </si>
  <si>
    <t xml:space="preserve">Stiff-stemmed vegetation planted along the contour or across areas of concentrated flow slows runoff, effectively reducing slope length and increasing infiltration . </t>
  </si>
  <si>
    <t xml:space="preserve">Stiff-stemmed vegetation effectively reduces the unsheltered distance when oriented across the prevailing wind erosion direction.   </t>
  </si>
  <si>
    <t>With reduce sheet and rill the emphemeral erosion can be reduced</t>
  </si>
  <si>
    <t>The action can over time collect or redistribute salts within a field due to seepage, if present.</t>
  </si>
  <si>
    <t>NA</t>
  </si>
  <si>
    <t>The action reduces runoff and erosion and traps adsorbed pesticides.</t>
  </si>
  <si>
    <t>Solid organics and nutrients attached to sediment may be filtered out. Soluble organics infiltrate into the soil and may be taken up by plants and soil organisms.</t>
  </si>
  <si>
    <t>The action increases infiltration and reduces runoff, which may reduce salt movement off-site..</t>
  </si>
  <si>
    <t>Vegetative barriers capture sediment-bound pathogens and retard pathogen movement, allowing more time for mortality to occur before pathogens can reach water bodies.</t>
  </si>
  <si>
    <t>Vegetation slows runoff, filters water, and increases infiltration.</t>
  </si>
  <si>
    <t>Reduced erosion and improved water management creates site conditions favorable to plant health and productivity.</t>
  </si>
  <si>
    <t>Food species can be included in the barrier.</t>
  </si>
  <si>
    <t>The barrier provides  cover for some species.</t>
  </si>
  <si>
    <t xml:space="preserve">The available water meeting the quality required by target species is improved by the filtering functions of the barriers. </t>
  </si>
  <si>
    <t>Barriers provide some additional space.</t>
  </si>
  <si>
    <t>Terrace shortens slope length and reduces erosion by water.</t>
  </si>
  <si>
    <t xml:space="preserve">Vegetative terraces may shorten the unsheltered distance and trap saltating soil particles when orientation is across the prevailing wind erosion direction.        </t>
  </si>
  <si>
    <t xml:space="preserve">The slope length of the concentrated flow channel is shortened. </t>
  </si>
  <si>
    <t>Changes hydrology of the  land unit</t>
  </si>
  <si>
    <t>Reduces concentrated flow from the land unit. May increase sediment carrying capacity of runoff water entering stream.</t>
  </si>
  <si>
    <t xml:space="preserve">Reduced erosion will reduce losses of organic matter. </t>
  </si>
  <si>
    <t>Construction activities cause compaction in the terrace channel and embankment.</t>
  </si>
  <si>
    <t>Because of increased infiltration</t>
  </si>
  <si>
    <t>Water storage is increased and runoff is reduced.</t>
  </si>
  <si>
    <t>Terrace embankments will collect snow</t>
  </si>
  <si>
    <t>The action reduces erosion and runoff and improves water efficiency.</t>
  </si>
  <si>
    <t>The action reduces runoff and erosion.</t>
  </si>
  <si>
    <t xml:space="preserve">this practice increases infiltration </t>
  </si>
  <si>
    <t>Reduced erosion and increased infiltration can result in fewer dissolved and sediment-attached nutrients leaving the field.</t>
  </si>
  <si>
    <t>The action increases infiltration which may provide transport for nutrients.</t>
  </si>
  <si>
    <t>The action can increase infiltration, which will reduce runoff of salts from a field.</t>
  </si>
  <si>
    <t xml:space="preserve">The action increases infiltration of water and soluble contaminants. </t>
  </si>
  <si>
    <t>Increases infiltration and reduces runoff.</t>
  </si>
  <si>
    <t xml:space="preserve">The action increases infiltration of water and contaminants, including pathogens. </t>
  </si>
  <si>
    <t>Terraces slow water and allow sediment deposition.</t>
  </si>
  <si>
    <t xml:space="preserve">The action traps sediment, reduces ephemeral gully erosion and increases infiltration of surface runoff. </t>
  </si>
  <si>
    <t>Conserving moisture and reduced erosion will improve plant productivity and health.</t>
  </si>
  <si>
    <t>Vegetation-backed terraces provide limited cover.</t>
  </si>
  <si>
    <t>IPM mitigation practices can reduce risks to solution and adsorbed runoff losses.</t>
  </si>
  <si>
    <t>IPM mitigation practices can reduce risks to soil, air, drift and volatilization losses.</t>
  </si>
  <si>
    <t>IPM mitigation practices can reduce the risks to solution and adsorbed runoff losses.</t>
  </si>
  <si>
    <t>Organic matter depletion can be decreased with IPM mitigation practices.</t>
  </si>
  <si>
    <t>Soil compaction can be decreased by optimizing the timing and application of IPM mitigation practices.</t>
  </si>
  <si>
    <t>IPM mitigation practices can reduce the risks from solution and adsorbed runoff losses to improve surface water quality.</t>
  </si>
  <si>
    <t>IPM mitigation practices can reduce the risks from leaching losses and improve groundwater quality.</t>
  </si>
  <si>
    <t>IPM mitigation practices can reduce the effects of chemical drift of liquid particles.</t>
  </si>
  <si>
    <t>IPM mitigation practices can reduce the effects of VOCs.</t>
  </si>
  <si>
    <t>IPM mitigation pratices can reduce the the effects of VOCs.</t>
  </si>
  <si>
    <t>IPM mitigation practices can reduce the negative impacts to fish and wildlife food quantity and quality.</t>
  </si>
  <si>
    <t>IPM mitigation practices can reduce negative impacts to fish and wildlife water quantity and quality.</t>
  </si>
  <si>
    <t>IPM mitigation practices can reduce the negative impacts to livestock water quality.</t>
  </si>
  <si>
    <t>IPM mitigation practices can result in a reduction of field operations.</t>
  </si>
  <si>
    <t>Typical area on cropland where high hazard pesticides are used with potentail effects to water and air quality.</t>
  </si>
  <si>
    <t>Reducing the amount of nutrients excreted in manure can reduce the potential for over-application of nutrients on land which the manure is applied, thus reducing the potential for loss to surface waters.</t>
  </si>
  <si>
    <t>The action reduces the amount of nutrients excreted in manure which reduces the potential for over-application on the land.</t>
  </si>
  <si>
    <t>Certain feedstuffs lead to high salt levels in manure</t>
  </si>
  <si>
    <t>Certain additives can be fed that reduce pathogens in manure.</t>
  </si>
  <si>
    <t xml:space="preserve"> Certain additives can be fed that will reduce pathogens in manure.</t>
  </si>
  <si>
    <t>Changing form of feed can reduce dust level.  Better nitrogen management in feed can greatly reduce emissions of ammonia.</t>
  </si>
  <si>
    <t>Feed management can reduce VOC emissions.  Better nitrogen management can reduce nitrogen excretion, resulting in lower potential for emissions of oxides of nitrogen.</t>
  </si>
  <si>
    <t>Feed management can reduce nitrogen excretion, resulting in lower potential for nitrous oxide emissions.  Feed management in ruminants can also reduce methane emissions.</t>
  </si>
  <si>
    <t>Feed management can reduce VOC emissions.  Better nitrogen and sulfur management can result in lower ammonia and hydrogen sulfide emissions.</t>
  </si>
  <si>
    <t>Feed and forage are in balance to ensure nutritional requirements of livestock.</t>
  </si>
  <si>
    <t>Improves diet, reduces manure excretion. Reduces energy needed to transport and utilize manure.</t>
  </si>
  <si>
    <t>Using amendments could create high organic residues that when land applied could increase soil organic matter in excess of the application of untreated manure</t>
  </si>
  <si>
    <t>Some amendments such as PAM could alter the intake rates of soils receiving an altered waste stream,</t>
  </si>
  <si>
    <t>Amendments are often used  to remove nutrients and organics from the waste stream</t>
  </si>
  <si>
    <t>Amendments can be used to alter the waste stream to remove salts, metals, and some pathogens.</t>
  </si>
  <si>
    <t>Amendments can reduce ammonia emissions and inhibit dust.</t>
  </si>
  <si>
    <t>Amendments that help retain nitrogen can reduce emissions of NOx, however, one would not normally use an amendment specifically for this purpose.</t>
  </si>
  <si>
    <t>Amendments that help retain nitrogen can reduce emissions of N2O, however, one would not normally use an amendment specifically for this purpose.</t>
  </si>
  <si>
    <t>A number of amendments are very successful in reducing odor emissions from manure</t>
  </si>
  <si>
    <t>Amendments can alter the waste stream to better meet the needs of the plant</t>
  </si>
  <si>
    <t>Amendments could favorably alter the waste stream to better provide the needs of growing feed and forage, but this would be minor impact</t>
  </si>
  <si>
    <t>Some amendments are used to treat the waste stream to the point water can be reused by livestock</t>
  </si>
  <si>
    <t>Untreated manure and/or other agricultural wastes are being applied to the land.</t>
  </si>
  <si>
    <t>Soil disturbance to incorporate fertilizer loosens the soil and buries surface residue which can increase erosion. Other application methods do not contribute to erosion.</t>
  </si>
  <si>
    <t>Management of pH and applying sufficient nutrients will maintain or enhance biomass production</t>
  </si>
  <si>
    <t>Field operations on moist soils cause soil compaction.</t>
  </si>
  <si>
    <t>Matching plant requirements with nutrient applications decreases excess nutrient conditions and reduces salts and other contaminants</t>
  </si>
  <si>
    <t>Excess nitrogen promotes shoot growth in relation to root growth.</t>
  </si>
  <si>
    <t>Right: Amount, source, placement, and timing (4R) provides nutrients when plants need them most.</t>
  </si>
  <si>
    <t>The amount and timing of nutrient application are balanced with plant needs.</t>
  </si>
  <si>
    <t>Proper nutrient application should reduce salinity if nutrient source contains salts.</t>
  </si>
  <si>
    <t>Proper application of manure, compost, and bio-solids should reduce or eliminate pathogens and/or chemicals (if present in source material) from moving into surface water.</t>
  </si>
  <si>
    <t>Proper application of manure, compost, and bio-solids should reduce or eliminate pathogens and/or chemicals (if present in source material) from moving into ground water.</t>
  </si>
  <si>
    <t>Proper nutrient application will minimize losses due to runoff.</t>
  </si>
  <si>
    <t>Changing pH will alter the solubility of metals. The action will reduce the application rate of heavy metals if required.</t>
  </si>
  <si>
    <t>Management of pH will alter the solubility of metals.  The action will reduce the application rate of heavy metals, if required</t>
  </si>
  <si>
    <t>The proper application of nitrogen can greatly reduce ammonia emissions.  Proper application techniques can also reduce particulate emissions from solid manure and fertilizers.</t>
  </si>
  <si>
    <t>The proper application of nitrogen can reduce NOx emissions.  Proper application techniques can also reduce VOC emissions from manure.</t>
  </si>
  <si>
    <t>Management of nutrients optimizes the storage of soil carbon.  The propoer application of nitrogen can reduce emissions of nitrous oxide.</t>
  </si>
  <si>
    <t>The proper application of nitrogen can reduce ammonia emissions.  Proper application techniques can also reduce emissions of VOCs and other odorous compounds from manure.</t>
  </si>
  <si>
    <t>Nutrients and soil amendments are optimized to enhance health and vigor of desired species.</t>
  </si>
  <si>
    <t>Management enhances production of any food species planted.</t>
  </si>
  <si>
    <t>Management enhances cover/shelter conditions.</t>
  </si>
  <si>
    <t>Nutrients are managed to ensure optimal production and nutritive value of the forage used by livestock.</t>
  </si>
  <si>
    <t>Management may improve livestock water quality.</t>
  </si>
  <si>
    <t xml:space="preserve">Adding roughness to the soil across the prevailing wind direction reduces saltation. </t>
  </si>
  <si>
    <t>Reduced wind erosion decreases organic matter loss.</t>
  </si>
  <si>
    <t>Ridges reduce soil erosion from wind and the resulting offsite sediment transport.</t>
  </si>
  <si>
    <t>Surface roughness oriented perpendicular to the erosive wind direction will reduce wind erosion.</t>
  </si>
  <si>
    <t>Cropland field is subject to wind erosion and has soils that are stable enough to sustain effective ridges and cloddiness.</t>
  </si>
  <si>
    <t>If used to manage water tables, this practice may increase or decrease organic matter oxidation.</t>
  </si>
  <si>
    <t>Structure used for flow control, or level regulation of water.</t>
  </si>
  <si>
    <t>Provides control for better water distribution.</t>
  </si>
  <si>
    <t>Decrease in water velocity will result in reduction in suspended sediments.</t>
  </si>
  <si>
    <t>The action is used to control water releases and regulate surface water temperature.</t>
  </si>
  <si>
    <t>Degree of effect is determined by the species whose aquatic habitat is improved and the extent to which connectivity of habitats is provided.</t>
  </si>
  <si>
    <t>Captured water in structures can supplement stock water.</t>
  </si>
  <si>
    <t>When applied on or near the contour, this practice reduces runoff velocities, thus reducing the detachment and transport capacity of overland flow.  Additional credit is given for the sediment trapped and retained on the slope by the non-erosive strips.</t>
  </si>
  <si>
    <t xml:space="preserve">Stripcropping reduces the "L" factor value of WEQ.  The amount of erosion reduction depends on strip width, vegetative cover and strip orientation in relation to the direction of erosive winds. </t>
  </si>
  <si>
    <t>Perennial crops in the alternating strips can add organic matter to the soil. Reduced erosion reduces organic matter loss.</t>
  </si>
  <si>
    <t>Increased water infiltration that may move laterally to a seep area, particularly during fallow periods.</t>
  </si>
  <si>
    <t>Drifting snow traps results in increased water infiltration which will slightly reduce the potential for flooding or ponding.</t>
  </si>
  <si>
    <t>Drifting snow trapped results in increased infiltration which could contribute to excess subsurface water.</t>
  </si>
  <si>
    <t>Protected strips will capture additional snow.</t>
  </si>
  <si>
    <t>Drifting snow trapped results in increased water infiltration and greater water storage in the profile.</t>
  </si>
  <si>
    <t xml:space="preserve">The action reduces runoff and erosion and traps adsorbed pesticides.  </t>
  </si>
  <si>
    <t xml:space="preserve">Stripcropping decreases soil erosion by wind and water and may increase water infiltration, thereby reducing the transport of nutrients and organics to surface water. </t>
  </si>
  <si>
    <t xml:space="preserve">Stripcropping slows runoff  and can increase water, thereby reducing the potential for transport of salts to surface water. </t>
  </si>
  <si>
    <t xml:space="preserve">Stripcropping may reduce the velocity of runoff and trap drifting snow resulting in increased water infiltration which could move salts to groundwater. </t>
  </si>
  <si>
    <t xml:space="preserve">Stripcropping decreases soil erosion by wind and water and may increase water infiltration, thereby reducing the potential for transport of pathogens to surface water </t>
  </si>
  <si>
    <t>Reduces erosion, slows water and wind velocities, increases infiltration.</t>
  </si>
  <si>
    <t>Vegetated strips provide ground cover and reduces wind erosion.</t>
  </si>
  <si>
    <t>Reduced erosion will improve site potential to enhance plant productivity and health.</t>
  </si>
  <si>
    <t>Food for wildlife is improved because of proximity of strips to one another.</t>
  </si>
  <si>
    <t>Cover for wildlife is improved because of proximity of strips to one another.</t>
  </si>
  <si>
    <t>Strip provides only limited additional space for most species.</t>
  </si>
  <si>
    <t>The action stabilizes channel to prevent further erosion.</t>
  </si>
  <si>
    <t>Stabilizes channel to prevent further degradation and improves bank stabilization.</t>
  </si>
  <si>
    <t>Reduced channel degradation improves ground water levels in floodplains, riparian areas, and wetlands.</t>
  </si>
  <si>
    <t>Maintaining stable channels usually results in decreased suspended sediment.</t>
  </si>
  <si>
    <t>The action design addresses stream water quality and fish habitat, which includes stream temperature.</t>
  </si>
  <si>
    <t>Noxious and invasive plants are removed from streambank and replaced with stabilization species.</t>
  </si>
  <si>
    <t>The stabilized channel traps and provides more food for fish.</t>
  </si>
  <si>
    <t>The stabilized channel provides more cover/shelter for fish.</t>
  </si>
  <si>
    <t>The stabilized channel provides more and deeper pools.</t>
  </si>
  <si>
    <t>Stabilized channels increase suitable space for fish.</t>
  </si>
  <si>
    <t>Planning unit includes a channel that is not stable.</t>
  </si>
  <si>
    <t>Stabilized channel bottom and sides.</t>
  </si>
  <si>
    <t>Water conveyance reduces seepage.</t>
  </si>
  <si>
    <t>Channel capacity accommodates runoff and reduces flooding and ponding.</t>
  </si>
  <si>
    <t>Provides suitable outlets and facilitates drainage.</t>
  </si>
  <si>
    <t>Rapid removal of water off site has the potential to decrease infiltration, thus increasing contamination of surface water.</t>
  </si>
  <si>
    <t>Rapid removal of water off site has the potential to decrease infiltration, thus decreasing contamination of ground water.</t>
  </si>
  <si>
    <t>Change in alignment, capacity, and velocity will cause a temporary increase in sediments and turbidity.</t>
  </si>
  <si>
    <t>The action conveys water quickly and will not result in increased surface water temperatures.</t>
  </si>
  <si>
    <t>Rapid movement of water off site will tend to move contaminants in surface water.</t>
  </si>
  <si>
    <t xml:space="preserve">Constructing or improving channels may increase or decrease food for fish and wildlife. </t>
  </si>
  <si>
    <t xml:space="preserve">Constructing or improving channels may increase or decrease cover/shelter for fish and wildlife. </t>
  </si>
  <si>
    <t>Flow through the channel is accelerated reducing slow-water habitat.</t>
  </si>
  <si>
    <t>Constructing or improving channel may increase or decrease food and habitat for fish and wildlife depending on species and the vegetation of the stabilized channel..</t>
  </si>
  <si>
    <t>Stream banks are stabilized.</t>
  </si>
  <si>
    <t>Stabilizing eroding banks will reduce the delivery of nutrients and organic material in the soil profile to surface water.</t>
  </si>
  <si>
    <t>Elimination of eroding banks in areas adjacent to feedlots and livestock stream accesses.</t>
  </si>
  <si>
    <t>Reduces erosion on banks and shorelines.</t>
  </si>
  <si>
    <t>The action includes vegetation along stream courses.</t>
  </si>
  <si>
    <t>If used, vegetation residue stores carbon.</t>
  </si>
  <si>
    <t xml:space="preserve">Protection measures improves site conditions to enhance plant health and vigor of the desired plant community. </t>
  </si>
  <si>
    <t xml:space="preserve">Protection measures create or maintain the desired plant community. </t>
  </si>
  <si>
    <t>Vegetation planted for stabilization can consist of food species.</t>
  </si>
  <si>
    <t>Vegetation planted for stabilization can consist of cover for wildlife.</t>
  </si>
  <si>
    <t>Measures taken are to be compatible with conservation of fish and wildlife habitat components in and adjacent to stream or shore.</t>
  </si>
  <si>
    <t>Stabilized banks and shoreline increase suitable space for fish.</t>
  </si>
  <si>
    <t>Re-establishment of streambank vegetation can provide additional forage.</t>
  </si>
  <si>
    <t>Crossing will prevent sloughing and erosion due to traffic on streambanks.</t>
  </si>
  <si>
    <t>The crossing allows animals easier access to stream, which may result in the deposit of animal waste in the stream.</t>
  </si>
  <si>
    <t>Crossing will prevent stream bank erosion and stream bottom sediment displacement.</t>
  </si>
  <si>
    <t>Crossings facilitate access to water.</t>
  </si>
  <si>
    <t>The practice gives animals a place to shelter away from stream banks and riparian areas</t>
  </si>
  <si>
    <t>Moving livestock away from streams and riparian areas will decreae the probability of excess  manure nutrients in the water</t>
  </si>
  <si>
    <t>Removing livestock from streams and riparian areas will decrease the probability of manure pathogens degrading water quality</t>
  </si>
  <si>
    <t>Removing livestock from streams and riparian areas should decrease sediment in stream waters.</t>
  </si>
  <si>
    <t>Livestock shelter availability will increase likelihood that aniimals will graze away from riparian areas.</t>
  </si>
  <si>
    <t>Practice will provide shelter from wind or sun away from riparian areas</t>
  </si>
  <si>
    <t xml:space="preserve">Pathways may direct travel away from erosion prone areas. </t>
  </si>
  <si>
    <t>Traffic is diverted away from problem area and can facilitate healing of gully.</t>
  </si>
  <si>
    <t>Recreational traffic is diverted away from problem area and can facilitate healing.</t>
  </si>
  <si>
    <t>Controlled traffic confines compaction to a more limited area.</t>
  </si>
  <si>
    <t>Managed foot traffic increases vegetative cover.</t>
  </si>
  <si>
    <t>Trails and Walkways can move traffic away from sensitive areas</t>
  </si>
  <si>
    <t>Suspended sediment and turbidity in surface water will decrease due to controlled traffic and reduced erosion</t>
  </si>
  <si>
    <t>Stabilized trails can improve cover on other areas</t>
  </si>
  <si>
    <t>Trails provide firebreaks and access to sites for fuel reduction activities.</t>
  </si>
  <si>
    <t>By confining animals to a trail, animals will stay out of the stream and away from wildlife food sources.</t>
  </si>
  <si>
    <t>By confining animals to a trail, animals will stay out of the stream and away from wildlife cover sources.</t>
  </si>
  <si>
    <t>Minimize destruction of habitat.</t>
  </si>
  <si>
    <t>Provides access to previously inaccessible feeding areas.</t>
  </si>
  <si>
    <t>Provides access to previously inaccessible water areas.</t>
  </si>
  <si>
    <t>Collection of water reduces runoff.</t>
  </si>
  <si>
    <t>Spring development removes seeps and flows that keep stream banks saturated and easily erodible.</t>
  </si>
  <si>
    <t>Increased animal traffic around developed water source will increase compaction potential especially if the soil is moist.</t>
  </si>
  <si>
    <t>Water collected and removed from site.</t>
  </si>
  <si>
    <t>Subsurface water collected and removed from the site.</t>
  </si>
  <si>
    <t>Provides a dependable supply of water allowing improved management.</t>
  </si>
  <si>
    <t>Spring flows provide some dilution effect.</t>
  </si>
  <si>
    <t>Spring flows are typically better quality than surface flows allowing opportunity for dilution.  Effect depends on the proportion of one flow to the other.</t>
  </si>
  <si>
    <t>Springs are cooler than surface water and their proximity to streams moderates stream temperatures, via hyporheic exchange. Development of springs may decrease amount of hyporheic water in channel. .</t>
  </si>
  <si>
    <t>Spring flows are typically better quality than surface flows allowing opportunity for dilution. Effect depends on the proportion of one flow to the other.</t>
  </si>
  <si>
    <t>Available water to facilitate irrigation or grazing management improves growth and vigor of plants.</t>
  </si>
  <si>
    <t>Provides water for terrestrial species.</t>
  </si>
  <si>
    <t>Additional habitat/space is available once spring water is available.</t>
  </si>
  <si>
    <t>The spring increases the quality and quantity of water for livestock.</t>
  </si>
  <si>
    <t>Erosion and sediment control features are a part of the practice</t>
  </si>
  <si>
    <t>Spoils are used for grading and stabilizing gullies.</t>
  </si>
  <si>
    <t>Revegetation of spoil will improve soil organic matter</t>
  </si>
  <si>
    <t>If practice is used to create roadways, trails, or other traffic areas, heavy machinery and traffic will increase compaction.</t>
  </si>
  <si>
    <t xml:space="preserve">Sediment originating from spoil no longer reaches water bodies. </t>
  </si>
  <si>
    <t>Proper plant selection, nutrient modification, and management improves plant growth and vigor.</t>
  </si>
  <si>
    <t>Food covered by spoil can be re-established by revegetation</t>
  </si>
  <si>
    <t>Habitat covered by spoil can be re-established by revegetation</t>
  </si>
  <si>
    <t>Established vegetation on spoils can provide additional forage.</t>
  </si>
  <si>
    <t>The action requires that appropriate erosion control practices will be applied on disturbed areas.</t>
  </si>
  <si>
    <t>Gully will be stabilized by grading and reshaping for recreation.</t>
  </si>
  <si>
    <t>Streambanks will be stabilized by grading and reshaping for recreation.</t>
  </si>
  <si>
    <t>Soil organic matter concerns will decrease when improved vegetative cover is provided and traffic is controlled.  There will be a temporary increase in the problem as organic material oxidizes during construction.</t>
  </si>
  <si>
    <t xml:space="preserve">Initial increase in compaction due to construction equipment will be followed by a decrease in compaction due to the effect of improved vegetative cover.   </t>
  </si>
  <si>
    <t>Creates a more uniform surface and removal of depressions will eliminate ponding.</t>
  </si>
  <si>
    <t>Reduced runoff and erosion will reduce the concern about sediment and turbidity in surface water</t>
  </si>
  <si>
    <t>The action protects soil and water quality.</t>
  </si>
  <si>
    <t>Site modification will enhance the health and vigor of desired species.</t>
  </si>
  <si>
    <t>Grading and shaping activities eliminate or reduce food species.</t>
  </si>
  <si>
    <t>Grading and shaping activities eliminate or reduce cover/shelter.</t>
  </si>
  <si>
    <t>Increased recreation use and disturbance reduces habitat availability.</t>
  </si>
  <si>
    <t xml:space="preserve">Improvement in vegetative cover will reduce erosion from water.  </t>
  </si>
  <si>
    <t xml:space="preserve">Improvement in vegetative cover will reduce erosion from wind.  </t>
  </si>
  <si>
    <t xml:space="preserve">Improvement in vegetative cover will reduce erosion from water.   </t>
  </si>
  <si>
    <t>Improved vegetative cover will reduce runoff causing erosion.</t>
  </si>
  <si>
    <t>Soil organic matter concerns will decrease when improved vegetative cover is provided and traffic is controlled</t>
  </si>
  <si>
    <t>The soil compaction concern will decrease as vegetative cover improves and traffic is controlled</t>
  </si>
  <si>
    <t xml:space="preserve">Establishment of salt tolerant species will reduce the salinity concern </t>
  </si>
  <si>
    <t>Improved vegetative cover will reduce runoff, flooding, or ponding on the recreation area.</t>
  </si>
  <si>
    <t>The action decreases runoff and erosion.</t>
  </si>
  <si>
    <t>The action increases soil organic matter and biological activity.</t>
  </si>
  <si>
    <t>Pathogen-creating actions are mitigated during practice design.</t>
  </si>
  <si>
    <t xml:space="preserve">Shade provided by trees and shrubs may moderate stream temperatures. </t>
  </si>
  <si>
    <t>Enhanced ground cover will reduce particulate generation.</t>
  </si>
  <si>
    <t>Enhanced ground cover will improve carbon storage in soils and in biomass, however, the removal of trees will reduce carbon storage in biomass.</t>
  </si>
  <si>
    <t>There will be a selection of well-adapted and compatible species, varieties, and/or cultivars for each site.</t>
  </si>
  <si>
    <t>Activities reduce and isolate fuel loads.</t>
  </si>
  <si>
    <t>Plant species are selected that are well-adapted and compatible to the site and provide food for wildlife.</t>
  </si>
  <si>
    <t>Plant species are selected that are well-adapted and compatible to the site and provide cover for wildlife.</t>
  </si>
  <si>
    <t>Improvement activities can include the creation of a wildlife watering source.</t>
  </si>
  <si>
    <t>Establishment of vegetative cover, surfacing with suitable materials, or installing needed structures will provide needed cover to protect area from soil erosion.</t>
  </si>
  <si>
    <t>The surface is protected from erosion by establishing vegetative cover, by surfacing with suitable materials, and/or by installing needed structures.</t>
  </si>
  <si>
    <t>HUAs are not installed on streambanks</t>
  </si>
  <si>
    <t>If vegetation is used to protect the site, organic matter may be increased.  If some other material is used to protect the site, organic matter will be decreased or unchanged.</t>
  </si>
  <si>
    <t>The HUAP area will be used preferentially and the area adjacent to the site will have less compaction.</t>
  </si>
  <si>
    <t>Impermeable surfaces will cause increased runoff.</t>
  </si>
  <si>
    <t>HUAs will allow collection of manure that would otherwise runoff to contaminate surface water</t>
  </si>
  <si>
    <t>Enables better runoff management</t>
  </si>
  <si>
    <t>Protection can reduce erosion and sediment.</t>
  </si>
  <si>
    <t>Stabilizing high-traffic areas can reduce the amount of dust generated from human, animal and vehicular traffic.</t>
  </si>
  <si>
    <t>If used, vegetation removes CO2 from the air and stores it in the form of carbon in the plants and soil.</t>
  </si>
  <si>
    <t xml:space="preserve">By providing a protected area for use, there will be less traffic on adjacent areas, resulting in improved plant health. </t>
  </si>
  <si>
    <t>A surfaced access road will be less erosive.</t>
  </si>
  <si>
    <t>Winds acting on the road edges that are routinely graded may cause saltation, creep, and suspension of soil particles.</t>
  </si>
  <si>
    <t xml:space="preserve">Road will intercept runoff and break up gullies. </t>
  </si>
  <si>
    <t>Traffic is confined to road areas.</t>
  </si>
  <si>
    <t>Road will create ponding opportunities.</t>
  </si>
  <si>
    <t>In the west, roads may create landscape breaks increasing snow trapping and drifting.  In some cases, this would assist with groundwater recharge.</t>
  </si>
  <si>
    <t>Road will provide better farm and irrigation equipment access.</t>
  </si>
  <si>
    <t>Interception of runoff.</t>
  </si>
  <si>
    <t xml:space="preserve">The standard has a surfacing criterion to address particulate emissions.  </t>
  </si>
  <si>
    <t>Improved access increases ability to manage stands.</t>
  </si>
  <si>
    <t>Roads provide firebreaks and access to sites for fuel reduction activities.</t>
  </si>
  <si>
    <t>Roads reduce and fragment space for small species.</t>
  </si>
  <si>
    <t>Lower fuel usage with properly placed roads and a stable surface.</t>
  </si>
  <si>
    <t>Access road does not exist on the planning unit or is just a driving path.</t>
  </si>
  <si>
    <t>Roof runoff is collected and conveyed to a safe outlet.</t>
  </si>
  <si>
    <t>Drier soils in high traffic areas around buildings may decrease compaction potential.</t>
  </si>
  <si>
    <t>Where practice is used to increase infiltration, the percolating water has the potential to remove contaminants from the soil profile.</t>
  </si>
  <si>
    <t>Water collected And conveyed to surface outlet will have limited opportunity to infiltrate.</t>
  </si>
  <si>
    <t>Collecting and conveying roof runoff away from buildings to an outlet will tend to reduce opportunity for infiltration at the site.</t>
  </si>
  <si>
    <t>Collected water can be used to increase available water for other uses.</t>
  </si>
  <si>
    <t>The action keeps excess runoff water out of concentrated livestock areas.  The degree of impact depends on the portion of contamination associated with the roof runoff.</t>
  </si>
  <si>
    <t>The action collects and disposes of runoff which could dissolve and convey nutrients to groundwater.</t>
  </si>
  <si>
    <t>The action diverts water from barnyard and feedlot areas, where it could pick up salts from manure.</t>
  </si>
  <si>
    <t>Roof runoff diverted away from manure areas.  Degree of impact depends on the portion of contamination associated with the roof runoff.</t>
  </si>
  <si>
    <t>Water from roof is delivered to stable outlet, minimizing surface erosion.</t>
  </si>
  <si>
    <t xml:space="preserve">Heavy metals are rarely associated with manure.  Roof runoff is diverted away from manure areas. </t>
  </si>
  <si>
    <t>Roof runoff can be diverted for stock water use.</t>
  </si>
  <si>
    <t>Establishment of adapted species increases vegetative cover and reduces erosion potential. During the establishment period, there may be a slight to moderate risk of erosion, depending on seedbed preparation, seeding method, and species planted.</t>
  </si>
  <si>
    <t>There will be enhanced root development, litter accumulation, and increased biological activity.</t>
  </si>
  <si>
    <t>Enhanced root development, litter accumulation, increased biological activity, and/or reduced tillage may improve soil structure.</t>
  </si>
  <si>
    <t>Site planted to adapted species could contribute to the reduction of saline seep areas.  There would be a negligible decrease of selenium, boron, and heavy metals because of very limited uptake by range plants.</t>
  </si>
  <si>
    <t>There will be an increase in plant uptake and transpiration in the long-term.  There may be a slight to moderate increase in seepage because of increased infiltration depending on the species selected.</t>
  </si>
  <si>
    <t>There will be an increase in cover and infiltration, reducing runoff and overland flow.</t>
  </si>
  <si>
    <t>Warm Season grasses have a more rigid structure than cool season grasses and can maintain structural height under the weight of snow.</t>
  </si>
  <si>
    <t>The plant species selected will be adapted to meet the seasonal distribution of moisture.</t>
  </si>
  <si>
    <t>Mitigated by low application requirements.</t>
  </si>
  <si>
    <t xml:space="preserve">Species selected from the Ecological Site Description generally resist or are adapted to pest thereby eliminating the need for harmful pesticides. </t>
  </si>
  <si>
    <t>Improving vegetative cover will reduce runoff and erosion, and reduce the delivery of organics and nutrients to surface water.</t>
  </si>
  <si>
    <t>Dense vegetation will increase infiltration and reduce runoff.  Planting of range species in recharge areas may reduce movement of salts to seep areas and surface waters.</t>
  </si>
  <si>
    <t>There will be an increase in plant uptake when adapted plant species are used.  There is the slight potential for leaching of salt into ground water because of increased infiltration.</t>
  </si>
  <si>
    <t>The improved vegetative cover and increased soil microbiological activity will reduce movement of pathogens, however a land use change to pasture may increase potential pathogen levels.</t>
  </si>
  <si>
    <t xml:space="preserve">Increased soil microbial activity will enhance competition with pathogens.  </t>
  </si>
  <si>
    <t>The action improves infiltration, increases shade and provides for thermal regulation of gravitational water moving laterally to open water.</t>
  </si>
  <si>
    <t>Live plant growth reduces runoff.</t>
  </si>
  <si>
    <t>Certain plant species can take up heavy metals.  Increased infiltration may increase the potential of heavy metal movement to groundwater.</t>
  </si>
  <si>
    <t>Establishing permanent vegetation reduces the potential for generation of particulates by wind erosion.</t>
  </si>
  <si>
    <t>Plants are selected and managed to maintain optimal productivity, health and ecological function.</t>
  </si>
  <si>
    <t>Maladaptation will be avoided by a plant selection based on considerations of geographic region, precipitation, winter hardiness, soil type, genetic ploidy, field testing and Ecological Site Description information.</t>
  </si>
  <si>
    <t xml:space="preserve">Vegetation strategy is to control undesired species.  </t>
  </si>
  <si>
    <t>Plant species are selected from the Ecological Site Description that are compatible for the site and provide wildlife food</t>
  </si>
  <si>
    <t>Plant species are selected from the Ecological Site Description that are compatible for the site and provide wildlife cover.</t>
  </si>
  <si>
    <t>Planting can restore desired habitats/space.</t>
  </si>
  <si>
    <t>Plant species will be selected that accommodate seasonal livestock production and nutritional needs.</t>
  </si>
  <si>
    <t>Increased surface roughness and improved vegetation cover will increase infiltration, reduce runoff, reduce soil movement.</t>
  </si>
  <si>
    <t>An increase in vegetative cover decreases erosion by wind.</t>
  </si>
  <si>
    <t>Improved plant vigor and productivity increases organic matter.</t>
  </si>
  <si>
    <t>Increased infiltration and decreased runoff.</t>
  </si>
  <si>
    <t>Increased water infiltration and improved plant, soil, moisture, and air relationships.</t>
  </si>
  <si>
    <t>Modifications to soil conditions will increase infiltration and reduce runoff.  Improved plant growth will better utilize nutrients, decreasing the potential for losses in runoff.</t>
  </si>
  <si>
    <t>Slight improvement because of increased infiltration and decreased runoff.</t>
  </si>
  <si>
    <t>Inproved hydrologic indicators increase infiltration and decreases runoff.</t>
  </si>
  <si>
    <t>Intensive disturbance of soil can release particulate matter.</t>
  </si>
  <si>
    <t>Intensive disturbance of soil can release stored soil carbon as carbon dioxide.</t>
  </si>
  <si>
    <t>Site is modified to enhance the health and vigor of desired species.</t>
  </si>
  <si>
    <t>Site is modified to enhancing suited and desired species.</t>
  </si>
  <si>
    <t>Undesired plants can colonize newly treated areas.</t>
  </si>
  <si>
    <t>Treatment improves plant production and species diversity.</t>
  </si>
  <si>
    <t>Reshaping of disturbed land and establishing vegetative cover can reduce erosion from water.</t>
  </si>
  <si>
    <t>Reshaping of disturbed land and establishing vegetative cover can reduce erosion from wind.</t>
  </si>
  <si>
    <t>Onsite gullies are reclaimed and stabilized.</t>
  </si>
  <si>
    <t>Soil organic matter is a major concern that will be addressed by mulching, soil amendments, manure, compost, and high biomass producing plants</t>
  </si>
  <si>
    <t>Mulching, soil amendments, compost, and tillage will address soil compaction of the reconstructed area.</t>
  </si>
  <si>
    <t>Contaminated soil will be removed from the surface and buried using precautions that prevent water contamination</t>
  </si>
  <si>
    <t>Land reconstruction will include grading, shaping, and revegetation to reduce potential for flooding and ponding.</t>
  </si>
  <si>
    <t>Improved vegetative cover will stabilize slopes reducing runoff from salt-affected soils.</t>
  </si>
  <si>
    <t>The action results in increased vegetative growth which may take up contaminants.</t>
  </si>
  <si>
    <t>Reconstructed mine land provides reduced runoff and erosion and the filtering effects of vegetation reduces the risk of harmful levels of pathogens entering surface water.</t>
  </si>
  <si>
    <t>Erosion control and revegetation will reduce concerns about sediments.</t>
  </si>
  <si>
    <t>The action results in increased vegetative growth which may take up heavy metals.</t>
  </si>
  <si>
    <t>Vegetation stabilizes the soil surface and helps to keep soil particulate from being emitted.</t>
  </si>
  <si>
    <t>Vegetative cover species will be selected and maintained at optimal conditions for the intended purpose.</t>
  </si>
  <si>
    <t>When species are selected for stabilization, they are adapted and suited.</t>
  </si>
  <si>
    <t xml:space="preserve">Increased quality and quantity of vegetation provides more food and cover for wildlife. </t>
  </si>
  <si>
    <t>Reconstruction plans will provide for wildlife habitat improvements according to client objectives</t>
  </si>
  <si>
    <t>Revegetation efforts could include species that provide quality forage for livestock.</t>
  </si>
  <si>
    <t xml:space="preserve">Maintaining water levels reduces opportunity for organic material oxidation, however, if the pump is used as a drainage tool, the oxidation and resulting subsidence may increase.  </t>
  </si>
  <si>
    <t>Provide drainage by the removal of  groundwater.</t>
  </si>
  <si>
    <t>Provides drainage by the removal of surface water.</t>
  </si>
  <si>
    <t>Replacement of older pumping plants with more efficient internal combustion engines or electric motors will reduce PM emissions, however, new placement of internal combustion engines will result in increase in PM emissions.</t>
  </si>
  <si>
    <t>Replacement of older pumping plants with more efficient internal combustion engines or electric motors will reduce emissions of ozone precursors, however, new placement of internal combustion engines will result in increase in emission of ozone precursors.</t>
  </si>
  <si>
    <t>Replacement of older pumping plants with more efficient internal combustion engines or electric motors will reduce CO2 emissions, however, new placement of internal combustion engines will result in an increase in CO2 emissions.</t>
  </si>
  <si>
    <t>Increased water availability enhances plant growth, health and vigor.</t>
  </si>
  <si>
    <t>Pumping plants facilitates the distribution of water to livestock.</t>
  </si>
  <si>
    <t>Efficient pumping plant saves energy</t>
  </si>
  <si>
    <t>Properly sizing pumps, power plants, and controllers to maximize efficiency, will result in reduced energy use for pumping.</t>
  </si>
  <si>
    <t xml:space="preserve">Improving the health and vigor of plant communities will increase vegetative cover and/or water infiltration and decrease erosion by water.   </t>
  </si>
  <si>
    <t xml:space="preserve">Improving the health and vigor of plant communities will increase vegetative cover and decrease erosion by wind.  </t>
  </si>
  <si>
    <t xml:space="preserve">Improving the vigor of plant communities will speed vegetative recovery when eposodic storms cause erosion.   </t>
  </si>
  <si>
    <t>Enhanced vegetation cover limits the speed of concentrated flow.</t>
  </si>
  <si>
    <t>There will be enhancement of protective riparian vegetation.</t>
  </si>
  <si>
    <t>There will be an increase in vegetative cover, deeper root systems, increased soil organic material and biological activity, and improved nutrient cycling.</t>
  </si>
  <si>
    <t>Soil bulk density decreases on long-term basis because of an increase in vegetative cover, deeper root systems, and increased soil organic material. There may be a slight increase in bulk density in the short term on intensively managed grazing systems.</t>
  </si>
  <si>
    <t>Bare Ground is covered by increased litter and plant bases. Cover reduces evaporative salt accumulation.</t>
  </si>
  <si>
    <t>Springs and seeps can be utilized and maintained.</t>
  </si>
  <si>
    <t>Runoff will be reduced and infiltration increased due to improved vegetative cover.</t>
  </si>
  <si>
    <t>There will be increased infiltration, increased available water, and extended interflow yield.</t>
  </si>
  <si>
    <t>Managing for desirable plant health and vigor reduces runoff, erosion, and the need for pesticide applications.</t>
  </si>
  <si>
    <t>Managing for desirable plant health and vigor reduces the need for pesticide applications.</t>
  </si>
  <si>
    <t>The action increases plant vigor and uptake of nutrients.</t>
  </si>
  <si>
    <t>The action reduces soil surface evaporation, increases infiltration and reduces runoff.</t>
  </si>
  <si>
    <t>The action results in increased vigor of plant community which may increase contaminant uptake.</t>
  </si>
  <si>
    <t>Reduced runoff, grazing management, and properly placed and designed watering facilities will reduce risk of movement of pathogens in surface waters.</t>
  </si>
  <si>
    <t>The action may increase soil microbial activity enhancing competition with pathogens.</t>
  </si>
  <si>
    <t>Management will result in increased plant vigor and cover, decreasing sediment yields.</t>
  </si>
  <si>
    <t>Toxic substances not grazed.</t>
  </si>
  <si>
    <t>Improved vegetative cover reduces the generation of particulates.</t>
  </si>
  <si>
    <t>Improved vegetative cover removes CO2 from the air and stores it in the form of carbon in the plants and soil.</t>
  </si>
  <si>
    <t>Proper management will spread livestock, reducing manure concentrations.</t>
  </si>
  <si>
    <t>Improved plant and animal management enhances growing conditions of the desired plant community.</t>
  </si>
  <si>
    <t xml:space="preserve">Grazing management is implemented to create or maintain the desired plant community. </t>
  </si>
  <si>
    <t>Management will increased health and vigor and competition by desirable plants which will decrease noxious and invasive plants.</t>
  </si>
  <si>
    <t>Management of plant communities reduces fuel loads.</t>
  </si>
  <si>
    <t>Management enhances production and diversity of the plant community including food species.</t>
  </si>
  <si>
    <t>Management enhances production and diversity of cover/shelter conditions/</t>
  </si>
  <si>
    <t>Improved infiltration increases lag streamflow.</t>
  </si>
  <si>
    <t>Management can restore desired habitats/space.</t>
  </si>
  <si>
    <t>Livestock numbers are in balance with available feed and forage that meets nutritional and productive needs for the kinds and classes of livestock.</t>
  </si>
  <si>
    <t>Grazing management considers location of animals and available shelter(s) throughout the year.</t>
  </si>
  <si>
    <t>Pipeline facilitates the distribution of water to livestock.</t>
  </si>
  <si>
    <t>Properly sizing pipe to reduce friction losses, will result in reduced energy use for pumping.</t>
  </si>
  <si>
    <t>Establishment of adapted species  increases vegetative cover and reduces erosion potential.  During the establishment period, there may be a slight to moderate risk of erosion,  depending on seedbed preparation, seeding method, and species planted.</t>
  </si>
  <si>
    <t xml:space="preserve">There will be an increase of vegetative cover and reduced runoff in the watershed in the long-term. </t>
  </si>
  <si>
    <t>There will be enhanced biomass production, root development, litter accumulation, increased biological activity, and/or reduced tillage if associated with change in land use.</t>
  </si>
  <si>
    <t>The plant species selected will decrease runoff and erosion.</t>
  </si>
  <si>
    <t>Increased uptake by some pasture plants and reduced erosion and runoff  may reduce off-site movement of heavy metals attached to sediment.</t>
  </si>
  <si>
    <t>Vegetation removes CO2 from the air and stores it in the form of carbon in the plants and soil.  Also, use of biomass as an alternative energy source can greatly reduce the use of (and emissions of CO2 from) fossil fuels.</t>
  </si>
  <si>
    <t>Plants are selected based on site adaptability.</t>
  </si>
  <si>
    <t>Plants selected are adapted and suited.</t>
  </si>
  <si>
    <t>Planted species provide food for certain species.</t>
  </si>
  <si>
    <t>Establish adapted plants suitable for forage, hay, or biomass production.</t>
  </si>
  <si>
    <t xml:space="preserve">Maintaining a vigorous vegetative cover will reduce soil detachment by water.  </t>
  </si>
  <si>
    <t xml:space="preserve">Maintaining a vigorous vegetative cover will reduce soil detachment by wind.    </t>
  </si>
  <si>
    <t>There will be an increase in vegetative cover and deeper root systems that may increase soil organic material.</t>
  </si>
  <si>
    <t xml:space="preserve">There will be improved root development, litter accumulation, increased biological activity and decrease number of mechanical operations. </t>
  </si>
  <si>
    <t>Improved forage management improves water use efficiency.</t>
  </si>
  <si>
    <t>Improved management and plant health and vigor reduces nutrients and organics used.</t>
  </si>
  <si>
    <t>Management improves vegetative cover, decrease runoff, and increased soil microbiological activity.</t>
  </si>
  <si>
    <t xml:space="preserve">Improved plant density, health and vigor will marginally improve plant uptake. </t>
  </si>
  <si>
    <t>Plants are managed to maintain optimal productivity and health.</t>
  </si>
  <si>
    <t xml:space="preserve">Plants are managed to maintain the composition of adapted and suited species.  </t>
  </si>
  <si>
    <t xml:space="preserve">Increased quality and quantity of vegetation provides more food for certain species of wildlife. </t>
  </si>
  <si>
    <t xml:space="preserve">Timing of harvest of vegetation improves habitat for wildlife. </t>
  </si>
  <si>
    <t>Improved management will improve quantity and quality of feed and forage.</t>
  </si>
  <si>
    <t>Removal of forages as hay green-chop or ensilage.</t>
  </si>
  <si>
    <t>Revegetation where obstructions are removed will increase OM</t>
  </si>
  <si>
    <t>Equipment used in removing obstructions will tend to increase compaction in travel areas.</t>
  </si>
  <si>
    <t>The action may remove obstruction that catches snow.</t>
  </si>
  <si>
    <t>Dust may be generated during obstruction removal and smoke may be generated if the obstruction materials are burned.  However, if obstructions are removed instead of burning, there could be a decrease in PM emissions.</t>
  </si>
  <si>
    <t>NOx will be generated if the obstruction materials are burned.  However, if obstructions are removed instead of burning, there could be a decrease in NOx emissions.</t>
  </si>
  <si>
    <t>CO2 will be generated if the obstruction materials are burned.  However, if obstructions are removed instead of burning, there could be a decrease in CO2 emissions.</t>
  </si>
  <si>
    <t>Debris removal may remove habitat used for cover/shelter by wildlife.</t>
  </si>
  <si>
    <t>The action may remove structures used for shelter.</t>
  </si>
  <si>
    <t xml:space="preserve">An area with disturbed soil or reduction in vegetative cover and surface litter has potential for increases in erosive water energy. </t>
  </si>
  <si>
    <t xml:space="preserve">An area with bare soil or reduction in vegetative cover and surface litter has potential for increased exposure of the soil surface to erosive wind energy. </t>
  </si>
  <si>
    <t xml:space="preserve">Removal of vegetation and litter from a site removes organic material that could have become soil organic matter. </t>
  </si>
  <si>
    <t>Use of heavy equipment compacts soil.</t>
  </si>
  <si>
    <t>Temporary site condition.</t>
  </si>
  <si>
    <t>Mechanical disturbance of soil surface increases infiltration rate and soil moisture retention.</t>
  </si>
  <si>
    <t>Herbicides, if used, could reach surface water.</t>
  </si>
  <si>
    <t>Herbicides, if used, could reach groundwater.</t>
  </si>
  <si>
    <t>Increased woody vegetation on site may encourage microbial activity in the soil, reducing pathogen numbers.</t>
  </si>
  <si>
    <t>Soil disturbance increases erosion from the site.</t>
  </si>
  <si>
    <t>Eventual canopy cover of stand will shade streams.</t>
  </si>
  <si>
    <t>Increased woody vegetation on site may result in minor uptake of contaminants.</t>
  </si>
  <si>
    <t>There is a short-term increase in vehicle emissions and dust during site preparation operations.</t>
  </si>
  <si>
    <t>There is a short-term increase in vehicle emissions and ozone precursors from site preparation equipment.</t>
  </si>
  <si>
    <t>There is a short-term increase in vehicle emissions from site preparation equipment.</t>
  </si>
  <si>
    <t xml:space="preserve">Site is altered to allow more suitable species to grow resulting in increased productivity, improved health and vigor. </t>
  </si>
  <si>
    <t xml:space="preserve">Site is altered to allow more suited and desired species to grow. </t>
  </si>
  <si>
    <t>Site conditions are managed to minimize undesired vegetation.</t>
  </si>
  <si>
    <t>Activities reduce fuel load buildup.</t>
  </si>
  <si>
    <t xml:space="preserve">Temporary site conditions may decrease food species used by wildlife.   </t>
  </si>
  <si>
    <t xml:space="preserve">Temporary site conditions may decrease cover/shelter for wildlife.   </t>
  </si>
  <si>
    <t>Conditions created are temporary.  The action is designed to recreate woody habitat/space.</t>
  </si>
  <si>
    <t xml:space="preserve">Nonforested sites capable of producing wood fiber and forest habitat; or cutover forestland. </t>
  </si>
  <si>
    <t xml:space="preserve">Soil cover reduces erosion from water.   </t>
  </si>
  <si>
    <t xml:space="preserve">Soil cover reduces erosion from wind.   </t>
  </si>
  <si>
    <t>Decreased erosion and biomass addition from organic mulches will increase soil organic matter.</t>
  </si>
  <si>
    <t>Reduced evaporation may reduce salt build-up. Added organic matter will buffer salts.</t>
  </si>
  <si>
    <t>Increased infiltration results in more water moving through the profile.</t>
  </si>
  <si>
    <t>Increased infiltration, reduces  runoff and ponding.</t>
  </si>
  <si>
    <t xml:space="preserve">Increases infiltration and decreases evaporation resulting in more available water. </t>
  </si>
  <si>
    <t>Increases infiltration and decreases evaporation resulting in more available water.</t>
  </si>
  <si>
    <t>The action reduces runoff, erosion and the need for pesticide use.  Impervious mulches may increase runoff.</t>
  </si>
  <si>
    <t>The action reduces erosion and runoff, reducing the loss of dissolved and sediment-bound nutrients from the site.</t>
  </si>
  <si>
    <t>The action increases infiltration that contributes to nutrient leaching. Also, high organic carbon will cause microbes to immobilize nutrients.</t>
  </si>
  <si>
    <t>Less runoff reduces transport potential of soluble salts.</t>
  </si>
  <si>
    <t>Better infiltration increases leaching potential.</t>
  </si>
  <si>
    <t>Better infiltration could increase leaching, but increased microbial activity increases competition with pathogens.</t>
  </si>
  <si>
    <t>Less erosion and runoff reduces transport of sediment.</t>
  </si>
  <si>
    <t>Mulches can stabilize the soil surface, reducing the generation of particulate matter.</t>
  </si>
  <si>
    <t>Mulching materials improve growing conditions contributing to increased plant  health and vigor.</t>
  </si>
  <si>
    <t>Thick and/or impenetrable mulch cover can prevent emergence of undesired species.</t>
  </si>
  <si>
    <t>Mulching enhances production of any food species planted.</t>
  </si>
  <si>
    <t>Mulching enhances cover/shelter conditions.</t>
  </si>
  <si>
    <t>Excluding animals, people and vehicles reduces disturbance of soil and vegetation.</t>
  </si>
  <si>
    <t>Excluding animals, people and vehicles help maintain conditions of soil and vegetation.</t>
  </si>
  <si>
    <t>Excluding animals, people and vehicles lessens compactive forces on soil.</t>
  </si>
  <si>
    <t>Excluding animals, people and vehicles influences vigor and health of vegetation which in turn can influence water uptake and infiltration.</t>
  </si>
  <si>
    <t>Excluding animals, people and vehicles can improve vigor and health of vegetation and improve soil structure which can increase retardance of water flows. Also, exclusion structures can trap debris further retarding flows.</t>
  </si>
  <si>
    <t>Excluding animals, people and vehicles influences vigor and health of vegetation which in turn can influence water uptake.</t>
  </si>
  <si>
    <t>Excluding animals, people and vehicles influences vegetation vigor and soil structure which can help optimize water use.</t>
  </si>
  <si>
    <t>Excluding animals, people and vehicles influences vigor and health of vegetation and soil conditions which retain pesticides when applied with other management practices.</t>
  </si>
  <si>
    <t>Excluding animals, people and vehicles influences vigor and health of vegetation and soil condition reducing runoff when applied with other management practices.</t>
  </si>
  <si>
    <t>Excluding animals, people, and vehicles influences vegetation vigor and soil structure which can accelerate use and breakdown of nutrients/organics.</t>
  </si>
  <si>
    <t>Excluding animals, people and vehicles influences vigor and health of vegetation and soil condition which in turn can influence water uptake and infiltration to reduce runoff and increase mortality of pathogens.</t>
  </si>
  <si>
    <t>Excluding animals and people lessens pathogen production in sensitive areas.</t>
  </si>
  <si>
    <t>Excluding animals, people and vehicles influences vigor and health of vegetation and soil condition reducing sediment supply to surface waters when applied with other management practices.</t>
  </si>
  <si>
    <t>Excluding animals, people and vehicles influences vigor, health, and availability of riparian vegetation which can shade associated surface waters.</t>
  </si>
  <si>
    <t>Excluding animals, people and vehicles improves vigor and health of vegetation and soil condition, which influences water uptake and infiltration to reduce runoff. Reducing vehicles eliminates heavy metals from brakes and fuel.</t>
  </si>
  <si>
    <t>Excluding animals, people, and vehicles influences vegetation vigor and soil structure which can accelerate attenuation of heavy metals.</t>
  </si>
  <si>
    <t>Excluding vehicles influences vegetation health and vigor, resulting in improved ground cover and reducing the generation of particulates.</t>
  </si>
  <si>
    <t>Excluding vehicles reduces engine emissions from the area.</t>
  </si>
  <si>
    <t>Excluding vehicles influences vegetation health and vigor, resulting more removal of CO2 from the air.  Escluding vehicles also reduces engine emissions from the area.</t>
  </si>
  <si>
    <t>Excluding animals, people, and vehicles when applied with other conservation practices maintains and enhances health and vigor of desired plant communities.</t>
  </si>
  <si>
    <t>Excluding access encourages natural revegetation and aids in establishment of seeded or planted species.</t>
  </si>
  <si>
    <t>Excluding animals, people and vehicles influences vigor and health of desirable vegetation thereby reducing threat of noxious and invasive plants when applied with other conservation practices.</t>
  </si>
  <si>
    <t>Excluding people and vehicles from high hazard areas reduces the risk of fire starts.</t>
  </si>
  <si>
    <t>Excluding livestock, people and vehicles influences vigor, health, and availability of vegetation, thus improving food supply for certain wildlife species.</t>
  </si>
  <si>
    <t>Excluding livestock, people and vehicles influences vigor, health, and availability of vegetation, thus improving habitat features for certain wildlife species.</t>
  </si>
  <si>
    <t>Excluding livestock, people and vehicles protects available water sources.</t>
  </si>
  <si>
    <t>Excluding livestock, people, and vehicles protects space requirements for certain wildlife species.</t>
  </si>
  <si>
    <t>Excluding animals, people, and vehicles influences vigor and health of vegetation.</t>
  </si>
  <si>
    <t>Excluding animals, people, and vehicles influences vigor and health of vegetation, including trees that limit livestock heat stress.</t>
  </si>
  <si>
    <t>Any land use needing permanent or temporary use exclusion to protect, maintain, or improve the quantity and quality of the natural resources in the area.</t>
  </si>
  <si>
    <t>Shaping and lining the channel conveys runoff water without causing erosion.</t>
  </si>
  <si>
    <t>The action stabilizes existing and prevent future gully erosion.</t>
  </si>
  <si>
    <t>The action reduces infiltration and seepage from waterways.</t>
  </si>
  <si>
    <t>Waterway provides a stable conveyance and outlet for runoff, flooding and ponding.</t>
  </si>
  <si>
    <t>The action reduces the potential to contaminate groundwater.</t>
  </si>
  <si>
    <t>The action reduces erosion and sediment load.</t>
  </si>
  <si>
    <t>If food sources exist they will be eliminated.</t>
  </si>
  <si>
    <t>May create cover/shelter where outlet is adjacent to watercourse.</t>
  </si>
  <si>
    <t xml:space="preserve">Reshaping the land surface may decrease the degree of slope, however, the slope length may be increased.   </t>
  </si>
  <si>
    <t xml:space="preserve">Creating a more uniform surface may increase infiltration and decrease concentrated flow. </t>
  </si>
  <si>
    <t>The process of cuts and fills alters the soil profile and aerates the soil.</t>
  </si>
  <si>
    <t xml:space="preserve">Equipment used for smoothing will cause compaction, which may be substantial in the short term.   </t>
  </si>
  <si>
    <t>Cuts may alter the soil profile moving salts into the root zone from deeper layers.</t>
  </si>
  <si>
    <t>Creates a more uniform surface and removal of depressions reduces seepage.</t>
  </si>
  <si>
    <t>Creates a more uniform surface and removal of depressions improves drainage.</t>
  </si>
  <si>
    <t>Creates a more uniform surface and removal of depressions reduces subsurface water.</t>
  </si>
  <si>
    <t>Improves uniformity of water distribution.</t>
  </si>
  <si>
    <t>Improved water distribution.</t>
  </si>
  <si>
    <t>Removing irregularities on the land surface reduces runoff.</t>
  </si>
  <si>
    <t>Removing irregularities on the land surface reduces deep percolation.</t>
  </si>
  <si>
    <t>The action smoothes the surface which increases infiltration and reduces transport of nutrients to surface waters.</t>
  </si>
  <si>
    <t>The action smoothes the surface which reduces ponding and the transport of nutrients to groundwater.</t>
  </si>
  <si>
    <t>The action causes a decrease in ponding and a more uniform infiltration.</t>
  </si>
  <si>
    <t>Land surface is formed to a non-erosive grade.</t>
  </si>
  <si>
    <t>Smoothing uneven land allows the application of practices that can reduce sheet, rill and ephemeral gully erosion and increase infiltration.</t>
  </si>
  <si>
    <t>Equipment operations temporarily produce particulate emissions and exhaust emissions.  Also, disturbance of the soil surface can release particulate emissions and smooth land may have more susceptibility to PM emissions from wind erosion.</t>
  </si>
  <si>
    <t>Site modification to improve irrigation application enhances the health and vigor of desired species.</t>
  </si>
  <si>
    <t>Improved irrigation efficiency improves crop health and vigor which decreases weed competition.</t>
  </si>
  <si>
    <t>Smoothing activities are temporary.</t>
  </si>
  <si>
    <t>The action causes a decrease in diversity</t>
  </si>
  <si>
    <t>Reshaping the surface of the land provides the opportunity for more uniform flow.</t>
  </si>
  <si>
    <t>The process of cuts and fills alters the soil profile.</t>
  </si>
  <si>
    <t xml:space="preserve">Equipment used for cuts and fills will cause compaction, which may be substantial in the short term.   </t>
  </si>
  <si>
    <t>Uniform slopes reduce ponding. May increase runoff.</t>
  </si>
  <si>
    <t>Because of more uniform infiltration and less ponding</t>
  </si>
  <si>
    <t>Leveling facilitates more uniform application of irrigation water.</t>
  </si>
  <si>
    <t>A uniform surface reduces the amount of runoff.</t>
  </si>
  <si>
    <t>A uniform surface reduces deep percolation.</t>
  </si>
  <si>
    <t>The uniform surface that results from this practice increases infiltration and reduces the potential for transport of nutrients to surface water.</t>
  </si>
  <si>
    <t>The action smoothes the surface which reduces ponding and the transport of nutrients to ground water.</t>
  </si>
  <si>
    <t>The action allows more efficient use of irrigation water, but does not affect the amount of salt leaving the field.</t>
  </si>
  <si>
    <t>Uniform surface eliminates ponding and associated infiltration, decreasing salt transport to ground water.</t>
  </si>
  <si>
    <t>Uniform surface reduces transport to surface water</t>
  </si>
  <si>
    <t>The uniform surface grade reduces ponding and excessive infiltration of contaminated water.</t>
  </si>
  <si>
    <t>Uniform surface reduces transport to surface water.</t>
  </si>
  <si>
    <t>Intensive disturbance of soil can release particulate matter, but this is a short-term effect.  Better irrigation capability via land leveling should have a corresponding positive effect by allowing for better soil moisture management.</t>
  </si>
  <si>
    <t>Intensive disturbance of soil can release stored soil carbon as carbon dioxide, but this is a short-term effect.</t>
  </si>
  <si>
    <t>Increased irrigation efficiency improves crop health and vigor which decrease weed competition.</t>
  </si>
  <si>
    <t>More efficient water distribution, will result in reduced energy use for pumping.</t>
  </si>
  <si>
    <t xml:space="preserve">Reshaping the surface of land may reduce the degree of slope, however, slope length may be increased.  </t>
  </si>
  <si>
    <t>Land forming is used to reshape and fill gully.</t>
  </si>
  <si>
    <t>The process of land forming alters the soil profile and aerates the soil.</t>
  </si>
  <si>
    <t>Use of heavy equipment during land forming may cause compaction. Mitigation and appropriate timing are part of practice design.</t>
  </si>
  <si>
    <t>Smoothing causes a more uniform infiltration</t>
  </si>
  <si>
    <t>Creates a more uniform surface and removal of depressions.</t>
  </si>
  <si>
    <t>Creates a more uniform surface and removes depressions to improve drainages.</t>
  </si>
  <si>
    <t>Because of improved water distribution.</t>
  </si>
  <si>
    <t>Reshaping the surface of the land reduces erosion.</t>
  </si>
  <si>
    <t>Reshaping the surface of the land reduces deep percolation.</t>
  </si>
  <si>
    <t>The action will not appreciably alter runoff and runoff-related contaminants.</t>
  </si>
  <si>
    <t>Equipment operations temporarily produce particulate emissions and exhaust emissions.</t>
  </si>
  <si>
    <t>Equipment operations temporarily produce exhaust emissions.</t>
  </si>
  <si>
    <t>Undesired species can colonize areas left bare.</t>
  </si>
  <si>
    <t>Application aggregates soil particles making them less susceptible to detachment from flowing water.</t>
  </si>
  <si>
    <t>Application aggregates soil particles making them less susceptible to detachment from wind energy.</t>
  </si>
  <si>
    <t>Application aggregates soil particles making them less susceptible to detachment from concentrated flow.</t>
  </si>
  <si>
    <t>Improves surface infiltration rate</t>
  </si>
  <si>
    <t>Minimizing furrow erosion allows a higher water flow in the furrow that provides more efficient application.</t>
  </si>
  <si>
    <t>Increased surface infiltration rate</t>
  </si>
  <si>
    <t>The action increases infiltration.</t>
  </si>
  <si>
    <t>Because irrigation-induced erosion is reduced, there is less delivery of sediment-attached nutrients to be carried off-site to surface water.</t>
  </si>
  <si>
    <t>The action reduces erosion and sediment load</t>
  </si>
  <si>
    <t>PAM will reduce transport of heavy metals attached to soils.</t>
  </si>
  <si>
    <t>Application of PAM can reduce the susceptibility of soil to wind erosion.</t>
  </si>
  <si>
    <t xml:space="preserve">Reduces seepage losses which can result in reduced energy use for pumping. </t>
  </si>
  <si>
    <t xml:space="preserve">Managing water to maintain surface moisture reduces soil detachment by wind. </t>
  </si>
  <si>
    <t>The action promotes optimum biomass production.</t>
  </si>
  <si>
    <t>Water can be managed to leach salts and chemicals below the root zone</t>
  </si>
  <si>
    <t>Management of irrigation water will help reduce excess subsurface water.</t>
  </si>
  <si>
    <t>Managed application of water for irrigation will increase the efficiency of use.</t>
  </si>
  <si>
    <t>Controlling the volume, frequency, and application rate of irrigation water reduces runoff and erosion that may carry pesticides into surface water.</t>
  </si>
  <si>
    <t>Controlling the volume, frequency, and application rate of irrigation water reduces deep percolation.</t>
  </si>
  <si>
    <t>Water is applied at rates that reduce the potential for erosion and detachment, and minimize nutrient transport to surface water.</t>
  </si>
  <si>
    <t>Water is applied at rates and times that minimize nutrient transport to ground water.</t>
  </si>
  <si>
    <t>Water is applied at rates that minimize salinity transport to surface water.</t>
  </si>
  <si>
    <t>Water is applied at rates that minimize salinity transport to ground water.</t>
  </si>
  <si>
    <t>Water is applied at rates that minimize pathogens transport to surface water</t>
  </si>
  <si>
    <t>Water is applied at rates that minimize pathogen transport to ground water.</t>
  </si>
  <si>
    <t>Water is applied at rates that minimize soil erosion.</t>
  </si>
  <si>
    <t>Conservation irrigation systems minimize affects to surface water quality.</t>
  </si>
  <si>
    <t>Water is applied at rates that minimize heavy metals transport to surface water.</t>
  </si>
  <si>
    <t>Water is applied at rates that minimize heavy metal transport to ground water.</t>
  </si>
  <si>
    <t>Maintaining adequate soil moisture content reduces the potential soil erodibility and increases crop growth and residue production.</t>
  </si>
  <si>
    <t>Increased vegetative growth from irrigation can improve carbon sequestration in a reduced tillage system.</t>
  </si>
  <si>
    <t>Managed application of water enhances plant growth, health and vigor.</t>
  </si>
  <si>
    <t>Production will be improved with uniform and consistent application of water.</t>
  </si>
  <si>
    <t>Improvement of Irrigation Efficiency can result in reduced energy use for pumping.</t>
  </si>
  <si>
    <t xml:space="preserve">Tailwater is safely conveyed to a recovery site, therefore reducing concentrated flow.  </t>
  </si>
  <si>
    <t>Tailwater is eliminated from gully.</t>
  </si>
  <si>
    <t>Tailwater is eliminated from over land flow.</t>
  </si>
  <si>
    <t>Increased soil moisture in the profile may result in increased compaction during field operations.</t>
  </si>
  <si>
    <t>Reuse of contaminated water increases salts in the profile.</t>
  </si>
  <si>
    <t>Possible seepage from pit.</t>
  </si>
  <si>
    <t>Recovery and storage of tailwater eliminates runoff and ponding.</t>
  </si>
  <si>
    <t>Seepage from pit.</t>
  </si>
  <si>
    <t>Storage and reuse can increases available water.</t>
  </si>
  <si>
    <t>The action retains pesticide residues for degradation.</t>
  </si>
  <si>
    <t>Seepage that may contain pesticide residues is controlled .</t>
  </si>
  <si>
    <t xml:space="preserve">The action traps nutrients and organics. </t>
  </si>
  <si>
    <t>Nutrients impounded could contaminate groundwater.</t>
  </si>
  <si>
    <t xml:space="preserve">The infiltration that occurs in the tailwater pond will reduce the amount of salt leaving the field.  </t>
  </si>
  <si>
    <t xml:space="preserve">The action results in water reuse, which concentrates the contaminants in water that infiltrates.  </t>
  </si>
  <si>
    <t>Because of reduced sediment yields and runoff</t>
  </si>
  <si>
    <t xml:space="preserve">The action reuses irrigation water that may have higher levels of pathogens.  </t>
  </si>
  <si>
    <t>Sediment is trapped as water velocity is reduced.</t>
  </si>
  <si>
    <t>Warm surface irrigation water is re-used rather than discharged to streams or other water bodies.</t>
  </si>
  <si>
    <t>The action captures irrigation runoff and associated metal-laden sediment.</t>
  </si>
  <si>
    <t xml:space="preserve">The action reuses irrigation water that may have higher levels of heavy metals.  </t>
  </si>
  <si>
    <t>Increased water availability and managed application enhances plant growth, health and vigor.</t>
  </si>
  <si>
    <t>Water is temporarily provided during the irrigation season.</t>
  </si>
  <si>
    <t>Reuse of tailwater runoff will result in reduced energy use for pumping.</t>
  </si>
  <si>
    <t xml:space="preserve">Wetting the surface reduces soil detachment by wind. </t>
  </si>
  <si>
    <t>Tailwater runoff  may cause gully erosion.</t>
  </si>
  <si>
    <t>Over land return flows cause erosion on streambanks.</t>
  </si>
  <si>
    <t xml:space="preserve">The action should allow better management of salts, but the degree of impact depends on water management. </t>
  </si>
  <si>
    <t>Because of more uniform infiltration.</t>
  </si>
  <si>
    <t>More uniform applications reduces ponding and excessive tailwater runoff.</t>
  </si>
  <si>
    <t>A more uniform and efficient irrigation prevents losses to deep percolation.</t>
  </si>
  <si>
    <t>Water is applied more efficiently and uniformly.</t>
  </si>
  <si>
    <t>Efficient and uniform irrigation reduces runoff and erosion.</t>
  </si>
  <si>
    <t>Efficient and uniform irrigation reduces deep percolation.</t>
  </si>
  <si>
    <t>Efficient and uniform irrigation reduces transport of nutrients to surface water.</t>
  </si>
  <si>
    <t>The action improves water use efficiency resulting in decreased deep percolation.</t>
  </si>
  <si>
    <t xml:space="preserve">The action allows more efficient application of irrigation water, which reduces the potential for runoff from the field. </t>
  </si>
  <si>
    <t>Efficient and uniform irrigation reduces transport to ground water.</t>
  </si>
  <si>
    <t>Efficient and uniform irrigation reduces transport to surface water</t>
  </si>
  <si>
    <t>Efficient and uniform irrigation reduces transport to surface water.</t>
  </si>
  <si>
    <t>An irrigation application moistens the soil surface and reduces the erodibility of the soil.  Increased production from irrigation lowers the soil wind erodibility group by one class.</t>
  </si>
  <si>
    <t>Improvement of Distribution Uniformity can result in reduced energy use for pumping.</t>
  </si>
  <si>
    <t>There will be crusting of soil surface during seed germination and wheel compaction due to movement of the irrigation system.</t>
  </si>
  <si>
    <t>Improved irrigation allows the leaching of salt below the root zone.</t>
  </si>
  <si>
    <t>Properly applied sprinkler irrigation will not increase groundwater.</t>
  </si>
  <si>
    <t>Conversion from surface to sprinkler will reduce surface runoff.</t>
  </si>
  <si>
    <t>More uniform applications reduces subsurface flows.</t>
  </si>
  <si>
    <t>More uniform application of water.</t>
  </si>
  <si>
    <t>Erosion and runoff are reduced by the efficient application of irrigation water.</t>
  </si>
  <si>
    <t>Reduced runoff because of more efficient application</t>
  </si>
  <si>
    <t>Uniform water application reduces the potential for deep percolation.</t>
  </si>
  <si>
    <t>Installation of irrigation system limits or eliminates surface erosion and resulting sedimentation.</t>
  </si>
  <si>
    <t>Reduced runoff of higher temperature water is likely.</t>
  </si>
  <si>
    <t>More efficient application reduces potential runoff.</t>
  </si>
  <si>
    <t>Improved irrigation efficiency improves crop health and vigor which decrease weed competition.</t>
  </si>
  <si>
    <t>Requires less water and lower pressure pumping.  Reduces water applied due to an increase in application uniformity.</t>
  </si>
  <si>
    <t>The action limits the wetted area in the soil profile as compared to other irrigation methods.  The compaction during field operations should be limited.</t>
  </si>
  <si>
    <t>Improved irrigation allows the limited leaching of salt below the root zone.</t>
  </si>
  <si>
    <t>Small irrigation applications and improved uniformity reduces seepage.</t>
  </si>
  <si>
    <t>Efficient and uniform irrigation reduces the potential for transport of dissolved nutrient to surface water.</t>
  </si>
  <si>
    <t xml:space="preserve">The action reduces the potential for runoff from the field but concentrates salts around the wetted perimeter. </t>
  </si>
  <si>
    <t>Efficient and uniform irrigation reduces soluble contaminant transport to ground water.  Magnitude of effect depends on previous irrigation method.</t>
  </si>
  <si>
    <t>Increased production from irrigation lowers the soil wind erodibility group by one class.</t>
  </si>
  <si>
    <t>Requires less water and lower pressure pumping. Substantially reduces water needs because being applied directly to plant roots.</t>
  </si>
  <si>
    <t>Due to stabilization gully from embankment construction.</t>
  </si>
  <si>
    <t>Reduced peak flows downstream from reservoir.</t>
  </si>
  <si>
    <t>Possible seepage from Reservoir.</t>
  </si>
  <si>
    <t xml:space="preserve">Peak flows are reduced. </t>
  </si>
  <si>
    <t>Seepage from reservoir.</t>
  </si>
  <si>
    <t>Storage water for irrigation can be used in amore timely fashion increasing efficiency.</t>
  </si>
  <si>
    <t>May increase because of aquatic animal feed or decaying vegetation.</t>
  </si>
  <si>
    <t>Increased water availability and access enhances plant growth, health and vigor.</t>
  </si>
  <si>
    <t xml:space="preserve">Reservoirs provide food for some fish and wildlife.  </t>
  </si>
  <si>
    <t>Any cover is eliminated in the area used for the reservoir.</t>
  </si>
  <si>
    <t>Reservoirs provide water for wildlife; however entrapment, especially of fish and salamanders, as waters recede or are withdrawn.</t>
  </si>
  <si>
    <t>Reservoirs reduce existing space used by wildlife.</t>
  </si>
  <si>
    <t>Reservoirs can also provide stock water.</t>
  </si>
  <si>
    <t>Allows for off-peak or night time irrigation, will can result in reduced energy use for pumping.</t>
  </si>
  <si>
    <t>Accessing the dry hydrant may result in limited compaction in the area of the water source.</t>
  </si>
  <si>
    <t>Water used from storage for fire suppression will not be available for other uses.</t>
  </si>
  <si>
    <t>Availability of water source to fight fires.</t>
  </si>
  <si>
    <t>Pipe can act as a collection and transport for water to prevent erosion.</t>
  </si>
  <si>
    <t>Pipeline can collect and convey excessive seepage to suitable outlet.</t>
  </si>
  <si>
    <t>Pipeline will be used in conjunction with other practice to address resource concern.</t>
  </si>
  <si>
    <t>Pipeline can collect and convey excessive subsurface water to suitable outlet.</t>
  </si>
  <si>
    <t>Pipe will convey water and make it possible to use more efficiently.</t>
  </si>
  <si>
    <t>Utilizing pipelines for water delivery reduces the delivery of sediment-attached nutrients to surface water.</t>
  </si>
  <si>
    <t>Piipline eliminates surface flow that could pick up salts from an unlined ditch.  The pipeline also eliminates evaporation, which can concentrate salts in irrigation water.</t>
  </si>
  <si>
    <t xml:space="preserve">The action eliminates seepage from earth canals which can move soluble salts to the ground water.    </t>
  </si>
  <si>
    <t>Pipeline eliminates surface water flow reducing contaminated water runoff.</t>
  </si>
  <si>
    <t xml:space="preserve">The action eliminates seepage losses from canals, which reduces the potential for movement of pathogens to groundwater.    </t>
  </si>
  <si>
    <t>Pipeline does not pick up contaminated surface runoff.</t>
  </si>
  <si>
    <t xml:space="preserve">The action eliminates seepage losses from canals, which reduces the potential for movement of heavy metals to groundwater.    </t>
  </si>
  <si>
    <t>Seepage from ditch or canal will be eliminated.</t>
  </si>
  <si>
    <t>Lining eliminates water losses providing more water for irrigation.</t>
  </si>
  <si>
    <t>Lined ditches reduce the delivery of sediment-attached nutrients to surface water.</t>
  </si>
  <si>
    <t>Lining eliminates seepage.</t>
  </si>
  <si>
    <t>The action eliminates the potential for irrigation water to pick up salts from the ditch.</t>
  </si>
  <si>
    <t>May collect runoff and return flows that could deliver  contaminates to surface water.</t>
  </si>
  <si>
    <t>Impervious materials prevents erosion.</t>
  </si>
  <si>
    <t>The action may collect runoff and return flows may deliver possible contaminates to surface water.</t>
  </si>
  <si>
    <t>Water is temporarily provided when operating.</t>
  </si>
  <si>
    <t xml:space="preserve">The unsheltered distance may be reduced by trapping saltating soil particles.   </t>
  </si>
  <si>
    <t>Shaping or grading of the channel conveys runoff water without causing erosion.</t>
  </si>
  <si>
    <t>Runoff is controlled and managed to prevent erosion.</t>
  </si>
  <si>
    <t>Inflows into the stream are controlled to prevent erosion.</t>
  </si>
  <si>
    <t>Permanent vegetation in the area of the waterway increases soil organic matter.</t>
  </si>
  <si>
    <t>Vegetation traps contaminated sediment.</t>
  </si>
  <si>
    <t>Provide outlet for seeps.</t>
  </si>
  <si>
    <t>Waterways provide outlets for diversions and other water control practices.</t>
  </si>
  <si>
    <t>Subsurface drainage installed as part of this practice removes excess water.</t>
  </si>
  <si>
    <t>The action increases infiltration and traps adsorbed pesticides.</t>
  </si>
  <si>
    <t>The action increases infiltration which is offset by increased soil organic matter and biological activity .</t>
  </si>
  <si>
    <t>The vegetation in the channel will filter out some sediments, and the vegetation will utilize some nutrients.</t>
  </si>
  <si>
    <t>The action may slightly increases infiltration within the waterway. However, the vegetation will uptake nutrients.</t>
  </si>
  <si>
    <t>The action results in slight increase of infiltration that could decrease soluble salts in runoff.</t>
  </si>
  <si>
    <t>Waterway acts as filter and reduces pathogens in the runoff</t>
  </si>
  <si>
    <t>Erosion is controlled, vegetation traps sediment, and runoff is delivered at a safe velocity.</t>
  </si>
  <si>
    <t xml:space="preserve">Water is not retained in the waterway </t>
  </si>
  <si>
    <t>Waterway acts as filter and reduces heavy metals in the runoff. Vegetation may take up heavy metals.</t>
  </si>
  <si>
    <t>Vegetation is maintained at optimal conditions for the function of the waterway</t>
  </si>
  <si>
    <t>Plants selected for retention are more adapted and suited.</t>
  </si>
  <si>
    <t xml:space="preserve">Planting of wildlife adapted plants outside the hydraulic functioning area of the waterway will provide food. </t>
  </si>
  <si>
    <t xml:space="preserve">Planting of wildlife adapted plants outside the hydraulic functioning area of the waterway will provide cover/shelter. </t>
  </si>
  <si>
    <t>The action improves surface water quality and provides seasonal habitat for aquatic species, especially if connected to a stream or river.</t>
  </si>
  <si>
    <t>Waterways constructed in cropland will increase space and provide wildlife corridor</t>
  </si>
  <si>
    <t>Fewer gullies to cross with equipment</t>
  </si>
  <si>
    <t>The action stabilizes channel to prevent further erosion</t>
  </si>
  <si>
    <t>Channel is stabilized and protected from excessive erosion.</t>
  </si>
  <si>
    <t>Stabilizing grade diminishes hyporheic (subsurface) flow.</t>
  </si>
  <si>
    <t>Soil/plant moisture relationships are improved near and on channel banks for species diversity and plant growth.  Structures will not inhibit fish passage.</t>
  </si>
  <si>
    <t>Soil/plant moisture relationships are improved for species diversity and plant growth.  Structures will not inhibit fish passage.</t>
  </si>
  <si>
    <t>Gullies are stabilized with retention of some water in or near structures.</t>
  </si>
  <si>
    <t>Stabilization of the gully due to the embankment.</t>
  </si>
  <si>
    <t>Reduced peak flows downstream from embankment.</t>
  </si>
  <si>
    <t>Concentrates salts and chemicals in one location where build up over time can occur.</t>
  </si>
  <si>
    <t>Possible seepage from ponding of water.</t>
  </si>
  <si>
    <t xml:space="preserve">Runoff and peak flows reduced. </t>
  </si>
  <si>
    <t>Seepage from ponded water.</t>
  </si>
  <si>
    <t xml:space="preserve">Provides permanent water storage for irrigation. </t>
  </si>
  <si>
    <t>Because of aquatic animal feed or decaying vegetation, or from excessive nutrients in runoff</t>
  </si>
  <si>
    <t>Suspended sediments are trapped.</t>
  </si>
  <si>
    <t xml:space="preserve">Impounded water improves food availability for some fish and wildlife, but decreases food sources for other species, especially stream dwellers.  </t>
  </si>
  <si>
    <t xml:space="preserve">Impounded water improves cover and shelter for some fish and wildlife, but decreases it for stream species. </t>
  </si>
  <si>
    <t xml:space="preserve">Although water is impounded for lotic species, passage to upstream and downstream habitats is not possible for fish and other aquatic wildlife.  </t>
  </si>
  <si>
    <t>Ponds and adjacent areas provide additional space for wildlife and pond-dwelling species, but eliminates space for stream species.</t>
  </si>
  <si>
    <t>Dams can also provide stock water.</t>
  </si>
  <si>
    <t>Fouling organisms will be removed from nets and cages and from the aqueous environment reducing organics in localized surface waters</t>
  </si>
  <si>
    <t xml:space="preserve">By removing fouling organisms material infected with pathogens or diseased organisms will also be removed from the local aquatic environment. </t>
  </si>
  <si>
    <t xml:space="preserve">Bivalves thrive by filtering nutrients and organisms out of the water.  Aquaculture production of increases bivalve biomass and increase water filtration.  </t>
  </si>
  <si>
    <t xml:space="preserve">Bivalve shellfish aquaculture production sites in approved areas. </t>
  </si>
  <si>
    <t>The action discharges wastewater which could result in groundwater contamination.</t>
  </si>
  <si>
    <t>Non-commercial fishpond should not likely harbor pathogens.</t>
  </si>
  <si>
    <t xml:space="preserve">Unsuitable aquatic plants are managed to maintain habitat values.  </t>
  </si>
  <si>
    <t xml:space="preserve">Unsuitable aquatic plants are controlled.  </t>
  </si>
  <si>
    <t>Undesired aquatic vegetation is controlled by management.</t>
  </si>
  <si>
    <t>Impounded water is managed for aquatic species.</t>
  </si>
  <si>
    <t>Aquatic plants in impounded water provides cover/shelter for fish.</t>
  </si>
  <si>
    <t>Pond is to be managed for aquatic species</t>
  </si>
  <si>
    <t>Additional pond habitat/space is created.</t>
  </si>
  <si>
    <t>Contamination would be minimal when practice standard is properly implemented</t>
  </si>
  <si>
    <t>Fish pathogens from facility wastewater could be discharged into surface waters. Mitigation is part of practice design.</t>
  </si>
  <si>
    <t>Water discharges are generally warmer than ambient temperature of receiving waters</t>
  </si>
  <si>
    <t>Fish raceway or tank allows appropriate feeding for aquaculture production</t>
  </si>
  <si>
    <t>Fish raceway or tank provides appropriate conditions for aquaculture production</t>
  </si>
  <si>
    <t xml:space="preserve">Improving aquatic passage could reduce pooling and standing water within stream channel potentially reducing heating. </t>
  </si>
  <si>
    <t>Providing aquatic organism passage allows those migrating organisms to get to the cover/shelter it is seeking for feeding or breeding purposes.</t>
  </si>
  <si>
    <t>Improving instream passage can result in more even flows of water allowing for passage to occur.</t>
  </si>
  <si>
    <t>Removing impediments and obstructions to aquatic organisms provides connectivity and continuity in a watershed.</t>
  </si>
  <si>
    <t xml:space="preserve">All aquatic habitats where barriers impede passage for fish and other aquatic organisms. </t>
  </si>
  <si>
    <t>Vegetation and dense roots protects and binds the soil making it resistant to water flow erosion.</t>
  </si>
  <si>
    <t>Improved vegetation and management will reduce streambank erosion and improve channel stability.</t>
  </si>
  <si>
    <t>Restoration of riparian conditions will contribute to moderation of stream temperatures.</t>
  </si>
  <si>
    <t xml:space="preserve">Management and improvement measures create or maintain the  health and vigor of desired riparian and aquatic plant communities. </t>
  </si>
  <si>
    <t xml:space="preserve">Management and improvement measures create or maintain the desired riparian and aquatic plant communities. </t>
  </si>
  <si>
    <t>Aquatic habitat is improved providing food for fish and wildlife.</t>
  </si>
  <si>
    <t>Aquatic habitat is improved providing cover for fish and wildlife.</t>
  </si>
  <si>
    <t xml:space="preserve">Riparian and instream improvements will improve water quality, and where applicable, water quantity for aquatic and riparian species and their habitats.. </t>
  </si>
  <si>
    <t>Restored habitats increase suitable space for fish.</t>
  </si>
  <si>
    <t>Might improve or might not, as many sites could be fenced from grazing.</t>
  </si>
  <si>
    <t xml:space="preserve">A strip with bare soil or reduction in vegetative cover and surface litter has potential for increases in erosive water energy. </t>
  </si>
  <si>
    <t xml:space="preserve">A strip with bare soil or reduction in vegetative cover and surface litter has potential for increased exposure of the soil surface to erosive wind energy. </t>
  </si>
  <si>
    <t>A streambank may be used as an anchor or end point for a fire break or as a fire break with vegetation removed.</t>
  </si>
  <si>
    <t>Nutrient cycling is halted on strips left unvegetated.</t>
  </si>
  <si>
    <t>Equipment used to maintain minimum vegetation can compact forest soils.</t>
  </si>
  <si>
    <t xml:space="preserve">A strip with bare soil or reduced vegetative cover and surface litter has potential for increases in erosive water energy that may transport additional sediments to surface waters. </t>
  </si>
  <si>
    <t>There is a minimal reduction of particulate matter through reduced incidence of wildfire.</t>
  </si>
  <si>
    <t>There is a minimal reduction of ozone precursors through reduced incidence of wildfire.</t>
  </si>
  <si>
    <t>There is a decrease in CO2 emissions from reduced incidence of wildfire.</t>
  </si>
  <si>
    <t>Plant productivity and health are improved through reduced incidence of wildfire.</t>
  </si>
  <si>
    <t>Fuel loadings are isolated and wildfire risk is reduced.</t>
  </si>
  <si>
    <t>Breaks in vegetative cover may interrupt continuity of habitat for certain wildlife species.</t>
  </si>
  <si>
    <t>The incidence of wildfire is reduced, and energy use associated with fighting wildfire is also reduced.</t>
  </si>
  <si>
    <t>Areas with fuel loadings or flammable conditions that pose a risk of wildfire.</t>
  </si>
  <si>
    <t xml:space="preserve">Decreased erosion, increased root mass and less oxidation from lack of soil disturbance under permanent cover will increase or maintain organic matter. </t>
  </si>
  <si>
    <t>The action reduces runoff and traps adsorbed pesticides.  Also, the strips may attract beneficial insects or trap insect pests, reducing the need for pesticide applications.</t>
  </si>
  <si>
    <t>There is a potential to increase infiltration and absorption by plant roots and breakdown of pesticides with biological activity.</t>
  </si>
  <si>
    <t>Solid organics and sediment-attached nutrients are filtered out. Soluble nutrients infiltrate the soil and may be taken up by plants or utilized by soil organisms.</t>
  </si>
  <si>
    <t xml:space="preserve">Permanent vegetation will take up available nutrients and increase organic matter. The increased organic matter will increase cation exchange capacity which will hold nutrients. </t>
  </si>
  <si>
    <t xml:space="preserve">The action slows runoff, which may increase water infiltration, reducing the potential for transport of salts to surface water. </t>
  </si>
  <si>
    <t>The action will result in increased uptake by plants.</t>
  </si>
  <si>
    <t>Filter strips capture and delay pathogen movement, but mortality may also be delayed because vegetative cover may protect pathogens from desiccation.</t>
  </si>
  <si>
    <t>The action captures and delays pathogen movement, but pathogen mortality may also be delayed because vegetative cover may protect pathogens from desiccation.</t>
  </si>
  <si>
    <t>Runoff containing heavy metals is slowed, trapping sediment and increasing infiltration into the soil where metals are often tied up. Some plants can take up heavy metals.</t>
  </si>
  <si>
    <t>Higher organic matter levels increases buffering capacity of the soil. Some plants can take up some heavy metals.</t>
  </si>
  <si>
    <t>Areas converted to permanent vegetation reduce the area susceptible to wind erosion and tillage.</t>
  </si>
  <si>
    <t xml:space="preserve">Increased quality and quantity of vegetation provides more food and cover for wildlife, but vegetation removal limits cover. </t>
  </si>
  <si>
    <t>Vegetation and surface litter reduces erosive water energy on the planted site.</t>
  </si>
  <si>
    <t>Vegetation creates a wind shadow and reduces erosive wind velocities and provides a stable area which stops saltating particles.</t>
  </si>
  <si>
    <t>Vegetation reduces erosive energy of concentrated flows.</t>
  </si>
  <si>
    <t>Reduces runoff and erosion.</t>
  </si>
  <si>
    <t>Increased vegetative matter and its breakdown increases soil organic matter.</t>
  </si>
  <si>
    <t>Depending on initial conditions, root penetration and organic matter deposition will help restore soil structure.</t>
  </si>
  <si>
    <t>Increased vegetation will increase salt uptake and increased organic matter may tie up salts and other chemicals.</t>
  </si>
  <si>
    <t>Plants uptake excess water.</t>
  </si>
  <si>
    <t>Trees, shrubs and other vegetation reduce runoff, trap adsorbed pesticides, take up pesticide residues and may intercept pesticide drift.</t>
  </si>
  <si>
    <t>Trees, shrubs, and other vegetation take up pesticide residues.  Also, pesticide degradation may be improved by increased soil organic matter and biological activity.</t>
  </si>
  <si>
    <t>Plants and soil organisms in the buffer will utilize nutrients.  The buffer will filter out suspended particles to which nutrients are attached.</t>
  </si>
  <si>
    <t>The action increases infiltration and reduces runoff.</t>
  </si>
  <si>
    <t>The action may result in some uptake by plants.</t>
  </si>
  <si>
    <t>Riparian areas capture and delay pathogen movement and thereby increase their mortality.</t>
  </si>
  <si>
    <t>Riparian areas capture and delay pathogen movement and increase pathogen mortality.  Soil microbial activity enhances competition with pathogens.</t>
  </si>
  <si>
    <t>Riparian forest canopy shades streams and rivers, moderating water temperatures.</t>
  </si>
  <si>
    <t>The action filters sediment, and some plants may take up heavy metals.</t>
  </si>
  <si>
    <t>The action may result in metal uptake by some plants.</t>
  </si>
  <si>
    <t>Vegetation reduces erosive wind velocities and provides a stable area which stops saltating particles.</t>
  </si>
  <si>
    <t xml:space="preserve">Buffer establishment and management creates or maintains the desired plant community. </t>
  </si>
  <si>
    <t>Water can be temporarily trapped in the riparian area. Warm-season water is cooled.</t>
  </si>
  <si>
    <t>Buffers can restore desired habitats/space.</t>
  </si>
  <si>
    <t>Former riparian forests and habitat used for forage, cropland, speculation property, or other nonforest condition. Livestock are excluded from riparian areas. Includes cutover riparian zones within forested areas</t>
  </si>
  <si>
    <t xml:space="preserve">Dense herbaceous vegetation reduces erosion from wind.  </t>
  </si>
  <si>
    <t>The action reduces runoff and traps adsorbed pesticides.</t>
  </si>
  <si>
    <t>Pesticide degradation may be improved by increased soil organic matter and biological activity.</t>
  </si>
  <si>
    <t>vegetation traps pathogens providing increased opportunity for solar and microbial action to destroy some</t>
  </si>
  <si>
    <t>Herbaceous plants provide some shade and protect banks, moderating stream temperature.</t>
  </si>
  <si>
    <t>Vegetative cover reduces wind erosion and provides a stable area which stops saltating particles.</t>
  </si>
  <si>
    <t xml:space="preserve">Establishment and management of cover creates or maintains the desired plant community. </t>
  </si>
  <si>
    <t>Cover can restore desired habitats/space.</t>
  </si>
  <si>
    <t>Reduced energy due to conversion of crop to permanent cover.  Reduced energy due to ephemeral gully erosion management. Potential for biomass product.</t>
  </si>
  <si>
    <t xml:space="preserve">A ditch constructed across the slope may intercept runoff water and shorten the slope length. </t>
  </si>
  <si>
    <t xml:space="preserve">A ditch constructed across the slope may intercept runoff water.  </t>
  </si>
  <si>
    <t>May provide outlet for seepage, however canals may provide a source of seepage.</t>
  </si>
  <si>
    <t>May collect and conveys runoff to safe outlet.</t>
  </si>
  <si>
    <t>May provide a water source for infiltration that will add to subsurface water.</t>
  </si>
  <si>
    <t>Ditches facilitate proper use of irrigation water.</t>
  </si>
  <si>
    <t>May collect runoff and return flows that deliver possible contaminates to surface water.</t>
  </si>
  <si>
    <t>Return flows from canals may deliver contaminates to surface water.</t>
  </si>
  <si>
    <t>Water will be temporarily available in the ditch.</t>
  </si>
  <si>
    <t>Permanent vegetation planted across the slope reduces erosive water energy.</t>
  </si>
  <si>
    <t>Stiff-stemmed, permanent vegetation traps saltating particles. More roughened surface slows wind velocities.</t>
  </si>
  <si>
    <t>Vegetation across the slope reduces erosive energy of concentrated flows where they exit the field.</t>
  </si>
  <si>
    <t>Increased vegetation can reduce concentrated runoff flowing over streambanks.</t>
  </si>
  <si>
    <t>Permanent cover and lack of soil disturbance reduces decomposition of soil organic materials such as roots and allows accumulation.</t>
  </si>
  <si>
    <t xml:space="preserve">Root penetration and organic matter helps restore soil structure. </t>
  </si>
  <si>
    <t>Drainage has the predominant impact on subsidence.</t>
  </si>
  <si>
    <t>Permanent vegetation will reduce runoff and increase infiltration.</t>
  </si>
  <si>
    <t>The action reduces runoff and erosion.  Also, the borders may attract beneficial insects or trap insect pests, reducing the need for pesticide applications.</t>
  </si>
  <si>
    <t>The action may attract beneficial insects or trap insect pests, reducing the need for pesticide applications.</t>
  </si>
  <si>
    <t>Less erosion and runoff reduces delivery of pathogens. More moist environment in permanent vegetation may slow pathogen mortality, however.</t>
  </si>
  <si>
    <t xml:space="preserve">Vegetation protects soil surface and traps sediment. </t>
  </si>
  <si>
    <t>Permanent vegetation around the field edge reduces particulate emissions from vehicle traffic and tillage in the border area.</t>
  </si>
  <si>
    <t>Plants may be chosen and managed to enhance value as cover/shelter.</t>
  </si>
  <si>
    <t>Permanent vegetation may provide added habitat and connectivity for selected wildlife species.</t>
  </si>
  <si>
    <t xml:space="preserve">Some slash is disposed of and the remainder redistributed to control erosion. </t>
  </si>
  <si>
    <t xml:space="preserve">Some slash is disposed of and the remainder redistributed to control erosion and initiation of head-cutting. </t>
  </si>
  <si>
    <t>Some slash is disposed of and the remainder redistributed close to the ground or incorporated to facilitate decomposition.</t>
  </si>
  <si>
    <t>Woody debris may be redistributed close to the ground to serve as mulch.</t>
  </si>
  <si>
    <t>Distribution of residual slash reduces sediment delivery.</t>
  </si>
  <si>
    <t>Short-term emissions from equipment operation and dust from mechanical activities add particulate matter to the air; however, this effect is offset by reduced incidence of wildfire.</t>
  </si>
  <si>
    <t>Risk of wildfire and release of CO2 is diminished and decomposition of residual slash eventually becomes SOM.</t>
  </si>
  <si>
    <t>Site is altered to allow establishment or planting of more suited and desired species.</t>
  </si>
  <si>
    <t>Conditions created are temporary. The action is designed to recreate woody habitat/space.</t>
  </si>
  <si>
    <t>Removal of slash increases forage access.</t>
  </si>
  <si>
    <t>Removing woody residue facilitates movement of livestock within stand.</t>
  </si>
  <si>
    <t xml:space="preserve">Lands with quantities of woody slash and debris that are treated during forestry, agroforestry, and horticultural activities. </t>
  </si>
  <si>
    <t xml:space="preserve">An area of land with a reduction in vegetative cover and surface litter has potential for increases in erosive water energy. </t>
  </si>
  <si>
    <t>Nutrient cycling is diminished on areas with reduced vegetation.</t>
  </si>
  <si>
    <t>Equipment used to treat vegetation can compact soils.; however, conservation plans and practice plans will minimize impacts.</t>
  </si>
  <si>
    <t>Removal of vegetation may reduce uptake of subsurface water.</t>
  </si>
  <si>
    <t>Herbicides, if used to treat fuels, could reach surface water.</t>
  </si>
  <si>
    <t xml:space="preserve">Herbicides applied to treat fuels may reduce vegetative cover, resulting in less pesticide degradation and more pesticide residue reaching groundwater.  </t>
  </si>
  <si>
    <t xml:space="preserve">An area with bare soil or reduced vegetative cover and surface litter has potential for increases in erosive water energy that may transport additional sediments to surface waters. </t>
  </si>
  <si>
    <t>Undesired species can colonize areas where vegetation has been treated.</t>
  </si>
  <si>
    <t>The treated area can provide additional food sources for certain wildlife species.</t>
  </si>
  <si>
    <t>Vegetation, snags, and woody debris are treated and reduced in quantity.</t>
  </si>
  <si>
    <t>Breaks in vegetative cover may interrupt continuity of habitat for certain wildlife species and create diversity for other species\.</t>
  </si>
  <si>
    <t>Forage species can be favored on a long-term basis to maintain practice function.</t>
  </si>
  <si>
    <t>Removal of trees can exacerbate heat stress.</t>
  </si>
  <si>
    <t>Lands with vegetation or residue fuel loads with potential to carry and/or exacerbate wildfire.</t>
  </si>
  <si>
    <t>Barriers reduce the excessive disturbance of soil and vegetation by facilitating the effective control of timing, frequency, duration and intensity of use of an area by animals or people.</t>
  </si>
  <si>
    <t>Barriers reduce the  excessive disturbance of soil and vegetation by facilitating the effective control of timing, frequency, duration and intensity of use of an area by  animals or people.</t>
  </si>
  <si>
    <t>Barriers reduce the excessive disturbance of soil and vegetation by facilitating the effective control of timing, frequency, duration and intensity of use of an area by animals or people. This promotes vegetative growth and streambank stabilization.</t>
  </si>
  <si>
    <t>Control access of animals and/or people to stream areas.</t>
  </si>
  <si>
    <t>Fencing can be used to protect and/or improve vegetation.</t>
  </si>
  <si>
    <t>Control of animals facilitates grazing management enhancing health and vigor of desired plant communities.</t>
  </si>
  <si>
    <t>Control of animals facilitates grazing management which encourages growth of plants that are adapted and suitable for the site.</t>
  </si>
  <si>
    <t>Species dependent.</t>
  </si>
  <si>
    <t>Control of animals influences vigor and health of vegetation.</t>
  </si>
  <si>
    <t>Fence used to control movement of animals and/or people.</t>
  </si>
  <si>
    <t>On sites that previously lacked permanent vegetatation, establishing a combination of trees or shrubs and compatible forages will reduce erosion by water.</t>
  </si>
  <si>
    <t>On sites that previously lacked permanent tall vegetation, a wind shadow will reduce erosive wind velocities and, along with understory forage, provide a stable area which stops saltating particles.</t>
  </si>
  <si>
    <t>For riparian areas that previously lacked permanent vegetatation, establishing a combination of trees or shrubs and compatible forages will reduce erosion by water.</t>
  </si>
  <si>
    <t>On sites that previously lacked permanent vegetation, roots, vegetative matter and livestock waste and their breakdown increases organic matter.</t>
  </si>
  <si>
    <t>Root penetration and organic matter helps restore soil structure and counteracts compactive forces of hooves as livestock traverse the grazed area.</t>
  </si>
  <si>
    <t>Contaminants taken up by forage plants will be returned to the soil as manure. Most tree species take up limited amounts of salt.</t>
  </si>
  <si>
    <t>There is potential for a decrease in seep flow because of increased utilization of soil moisture, however there may be slight worsening due to increased infiltration, especially during dormant season.</t>
  </si>
  <si>
    <t>On sites that previously lacked permanent vegetatation, establishing a combination of trees or shrubs and compatible forages will reduce runoff.</t>
  </si>
  <si>
    <t>There may be an increase in evapotranspiration due to changes in vegetative structure and composition, resulting in a lowered seasonal water table.</t>
  </si>
  <si>
    <t>On sites that previously lacked permanent tall vegetation, snow is captured by tree/shrub crowns and deposited within the forage area.</t>
  </si>
  <si>
    <t>Grazing animals may cause difficulty in scheduling irrigations.</t>
  </si>
  <si>
    <t>Depending on the amount of change from previous vegetative conditions, there may be increased infiltration, increased available water, and extended interflow yield.</t>
  </si>
  <si>
    <t>On sites that previously lacked permanent tall vegetation, trees and shrubs will take up additional pesticide residues and may intercept pesticide drift.  Also, the practice reduces runoff and erosion.</t>
  </si>
  <si>
    <t>On sites that previously lacked permanent tall vegetation, trees and shrubs will take up additional pesticide residues.  Also, pesticide degradation may be improved by increased soil organic matter and biological activity.</t>
  </si>
  <si>
    <t>Depending on previous vegetative conditions, whether forestland or pasture, the permanent silvopasture vegetation may take up comparatively greater amounts of nutrients.</t>
  </si>
  <si>
    <t>Depending on previous vegetative conditions, whether forestland or pasture, the permanent silvopasture vegetation may take up comparatively greater amounts of nutrients and limit leaching.</t>
  </si>
  <si>
    <t>Dense vegetation will increase infiltration and reduce runoff.  Planting of suited species in recharge areas may reduce movement of salts to seep areas and surface waters.</t>
  </si>
  <si>
    <t>Establishing silvopasture vegetation may increase salt uptake by plants, reducing its movement to groundwater.</t>
  </si>
  <si>
    <t>For grazed lands, a permanent silvopasture vegetation will be more effective in capturing and delaying pathogen movement, and creating more open conditions that increase pathogen mortality. Conversion from forest land to silvpasture will not produce this benefit.</t>
  </si>
  <si>
    <t>On sites that previously lacked permanent vegetatation, establishing a combination of trees or shrubs and compatible forages will reduce the erosive force of water, and reduce sedimentation.</t>
  </si>
  <si>
    <t>Tall vegetation established near surface waters provides shade and reduces direct sunlight heating.</t>
  </si>
  <si>
    <t xml:space="preserve">Depending on previous vegetative conditions, the permanent silvopasture vegetation may take up comparatively more heavy metals. </t>
  </si>
  <si>
    <t xml:space="preserve">Depending on previous vegetative conditions, the permanent silvopasture vegetation may may take up comparatively more heavy metals. </t>
  </si>
  <si>
    <t>Depending on previous vegetative conditions, the permanent silvopasture vegetation may be comparatively more effective at slowing winds to reduce erosive wind velocities, filtering particulates from the air, and stopping saltating particles.</t>
  </si>
  <si>
    <t xml:space="preserve">Depending on previous vegetative conditions, the permanent silvopasture vegetation may be comparatively more effective at capturing and storing carbon. On sites converted from forest land and not previously grazed, livestock will release methane. </t>
  </si>
  <si>
    <t>Tall vegetation slows surface air movement and intercepts and captures airborne materials.</t>
  </si>
  <si>
    <t xml:space="preserve">Depending on previous vegetative conditions, establishment of permanent silvopasture vegetation may negatively impact the native understroy plant community. </t>
  </si>
  <si>
    <t>Overstory trees are spaced and managed to reduce hazard.</t>
  </si>
  <si>
    <t>Changes in stand structure and composition will have positive effects on food supplies for certain wildlife species, and negative effects on others.</t>
  </si>
  <si>
    <t xml:space="preserve">Suitable plant species may be selected and managed to enhance cover/shelter for target wildlife species. Depending on previous vegetative conditions, silvopasture may benefit different target species than those that previously utilized the site. </t>
  </si>
  <si>
    <t>Changes in stand structure and composition may interrupt continuity of habitat for certain wildlife species and create habitat diversity and edge conditions favored by others. Establishment of silvopasture may be a benefit or detriment; effects are species-specific.</t>
  </si>
  <si>
    <t>Depending on previous vegetative conditions, plant species established in the understory may be comparatively more effective in supporting seasonal livestock production and nutritional needs.</t>
  </si>
  <si>
    <t>Depending on previous vegetative conditions, silvopasture establishment may be comparatively more effective in providing livestock shelter.</t>
  </si>
  <si>
    <t>Depending on previous land uses, silvopasture management operations may be comparatively more energy-efficient.  Potential biofuel production may or may not produce an energy gain.</t>
  </si>
  <si>
    <t>Cropland, forage, or forested fields suitable for the establishment of the desired woody and forage plant species</t>
  </si>
  <si>
    <t>Vegetation planted across the slope and surface litter reduces erosive water energy.</t>
  </si>
  <si>
    <t>Vegetation across the slope reduces erosive energy of concentrated flows.</t>
  </si>
  <si>
    <t>Snow is captured within and down wind of tree/shrub rows.</t>
  </si>
  <si>
    <t xml:space="preserve">Tall vegetation reduces wind speeds and evapotranspiration allowing more efficient use of available water. </t>
  </si>
  <si>
    <t>Permanent woody vegetation will utilize nutrients and filter suspended organic material from runoff.</t>
  </si>
  <si>
    <t>Vegetation across the slope traps sediment preventing it from being deposited elsewhere.</t>
  </si>
  <si>
    <t>Cropland; forage land; animal feeding operations; or urban area where wind erosion, snow drift, plant, animal, and human stress related to wind or temperature; energy consumption; or odor are concerns.</t>
  </si>
  <si>
    <t>Vegetation and surface litter reduce raindrop impact and slow runoff water increasing infiltration.</t>
  </si>
  <si>
    <t>Trees or shrubs create turbulence, reduce erosive wind velocities and provide a stable area which stops saltating particles.</t>
  </si>
  <si>
    <t>Canopy and soil cover reduce erosive energy of concentrated water flows limiting the detachment of soil particles.</t>
  </si>
  <si>
    <t>On sites that previously lacked permanent vegetatation, an increase in biological activity, root depth and density, and vegetative matter cycling from permanent vegetation increases surface and below-ground organic components.</t>
  </si>
  <si>
    <t>On sites that previously lacked permanent vegetatation, root penetration, organic matter cycling, and biological activity help to restore soil structure.</t>
  </si>
  <si>
    <t xml:space="preserve">On sites that previously lacked permanent vegetatation, canopy cover and organic matter provide soil buffer during extended tropical droughts to reduce OM oxidation and loss. </t>
  </si>
  <si>
    <t>On sites that previously lacked permanent vegetatation, plants may take up some salts, and increased root penetration improves infiltration that may lead to increased leaching.</t>
  </si>
  <si>
    <t>On sites that previously lacked permanent vegetatation, plant evapotranspiration utilizes water, and increased soil OM holds water.</t>
  </si>
  <si>
    <t>On sites that previously lacked permanent vegetatation, roots increase infiltration, evapotranspiration utilizes water, and increased soil OM holds water.</t>
  </si>
  <si>
    <t>Crops must be adapted and managed to account for use of  available water by trees.</t>
  </si>
  <si>
    <t>On sites that previously lacked permanent vegetatation, management of mixed multistoried crops reduces need for chemicals to manage pests. Pesticide degradation may be improved by interception of drift by varied canopy layers.</t>
  </si>
  <si>
    <t>On sites that previously lacked permanent vegetatation, management of mixed multistoried crops reduces need for chemicals to manage pests. Also, pesticide degradation may be improved by increased soil organic matter and biological activity.</t>
  </si>
  <si>
    <t>On sites that were formerly cropland, permanent vegetatation and soil organisms uptake nutrients.</t>
  </si>
  <si>
    <t>Plants and soil organisms uptake nutrients. Increase in tannins due to organic matter.</t>
  </si>
  <si>
    <t>Varied canopy layers and surface cover and organic matter management increases infiltration and reduces need for irrigation or chemical inputs.</t>
  </si>
  <si>
    <t>Management of multi layered canopy cover and organic matter impedes movement of harmful pathogens.</t>
  </si>
  <si>
    <t>Management of multi layered canopy cover and organic matter results in increased plant vigor and microbial activity reduces harmful pathogens.</t>
  </si>
  <si>
    <t>Varied canopy layers and surface cover and organic matter management reduces sediment-laden runoff from reaching surface water conveyances.</t>
  </si>
  <si>
    <t>Management of diverse species and organic matter may promote increased uptake.</t>
  </si>
  <si>
    <t>Permanent vegetation traps air and slows movement of air, reducing wind velocities and wind stress on crops while providing a stable area to intercept air particles.</t>
  </si>
  <si>
    <t>On sites that previously lacked permanent vegetatation, CO2 removed from the air is stored as carbon in living plants (stem, roots, foliage, etc.) and soil organic carbon components.</t>
  </si>
  <si>
    <t>Plants selected are those that make the stand more desirable in structure and composition.</t>
  </si>
  <si>
    <t xml:space="preserve">Planned vegetation is installed and managed to control undesired species. </t>
  </si>
  <si>
    <t>Management of multiple layers and surface organic matter reduce ladder fuel load buildup.</t>
  </si>
  <si>
    <t>If suitable plant species are chosen and managed, food value for target species can be enhanced.</t>
  </si>
  <si>
    <t>Suitable plant species may be selected and managed to enhance cover/shelter for wildlife.</t>
  </si>
  <si>
    <t>Cropland or unmanaged forest with the potential for growing trees or shrubs.</t>
  </si>
  <si>
    <t>Reduced peak flows downstream from impoundment.</t>
  </si>
  <si>
    <t xml:space="preserve">Provides permanent water storage. </t>
  </si>
  <si>
    <t>The action impounds water reducing the delivery of nutrients to surface water downstream.</t>
  </si>
  <si>
    <t xml:space="preserve">Ponds provide plant and animal foods for certain fish and wildlife.  </t>
  </si>
  <si>
    <t xml:space="preserve">Plant and structure provide cover/shelter for fish and wildlife.  </t>
  </si>
  <si>
    <t>Ponds provide water for wildlife; entrapment, especially of fish and salamanders, as waters recede or are withdrawn, should be minimized to the extent possible.</t>
  </si>
  <si>
    <t>Impoundments create additional pond-type habitat/space for species requiring such habitat.</t>
  </si>
  <si>
    <t>Ponds provide stock water.</t>
  </si>
  <si>
    <t>Many of these techniques will reduce the potential for sheet and rill erosion</t>
  </si>
  <si>
    <t>Many of these techniques will reduce the potential for wind erosion</t>
  </si>
  <si>
    <t>Reduce soil and residue particulates in the air via changes in tillage, harvest and other field operations.</t>
  </si>
  <si>
    <t>Many of these techniques will either increase carbon sequestration or reduce GHG emissions, or both</t>
  </si>
  <si>
    <t>Excess particulate matter emissions (dust, esp.) are being produced from various field operations (primarily cropping situations).</t>
  </si>
  <si>
    <t>Treatment of open lots to reduce dust emissions from animal activity can also lessen the potential for entrainment of particles by wind.</t>
  </si>
  <si>
    <t>If more frequent manure removal is applied, there will be less potential for manure nutrients to be included in runoff from the open lot surface.  If only water sprinkling is applied, there should be no effect.</t>
  </si>
  <si>
    <t>If more frequent manure removal is applied, there will be less potential for manure salts to be included in runoff from the open lot surface.  If only water sprinkling is applied, there should be no effect.</t>
  </si>
  <si>
    <t>If more frequent manure removal is applied, there will be less potential for pathogens and chemicals to be included in runoff from the open lot surface.  If only water sprinkling is applied, there should be no effect.</t>
  </si>
  <si>
    <t>Use of manure harvesting and/or water sprinkling will mitigate particulate matter emissions from animal activity on open lot surfaces.  The primary purpose of this standard is to mitigate particulate matter emissions.</t>
  </si>
  <si>
    <t>If more frequent manure removal is applied, there will be less potential for odors to arise from biological breakdown of manure in the open lot.</t>
  </si>
  <si>
    <t>Open lot surfaces at animal feeding operations where dust (particulate matter emissions) are of concern.</t>
  </si>
  <si>
    <t>Possible if water-source heat pump is installed.</t>
  </si>
  <si>
    <t>Improved equipment efficiency can reduce particulate matter emissions from combustion.</t>
  </si>
  <si>
    <t>Improved equipment efficiency can reduce emissions of oxides of nitrogen associated with combustion.</t>
  </si>
  <si>
    <t>Treatment of unpaved surfaces can help to bind particles, resulting in reduced erosion.</t>
  </si>
  <si>
    <t>Treatment of unpaved surfaces can help to bind particles, resulting in reduced erosion.  Addressing wind erosion is a purpose in the standard.</t>
  </si>
  <si>
    <t>If salt-based hygroscopic palliatives (such as calcium chloride or magnesium chloride) are used, adjacent soil may be impacted.</t>
  </si>
  <si>
    <t>If organic palliatives (such as lignosulfonates or oils) are used, nearby surface water may be impacted.</t>
  </si>
  <si>
    <t>If salt-based hygroscopic palliatives (such as calcium chloride or magnesium chloride) are used, nearby surface water may be impacted.</t>
  </si>
  <si>
    <t>Treatment of unpaved surfaces can help to bind particles, resulting in reduced erosion and sediment load to nearby surface waters.</t>
  </si>
  <si>
    <t>If road oils are used, nearby surface water may be impacted.  Otherwise, no effect is expected.</t>
  </si>
  <si>
    <t>Use of dust suppressants will mitigate particulate matter emissions from vehicle traffic and wind erosion on unpaved roads and surfaces.  The primary purpose of this standard is to mitigate particulate matter emissions.</t>
  </si>
  <si>
    <t>Unpaved roads or surfaces where dust (particulate matter emissions) are of concern.</t>
  </si>
  <si>
    <t>A primary purpose of this standard is to mitigate emissions of particulate matter from agricultural combustion systems.</t>
  </si>
  <si>
    <t>A primary purpose of this standard is to mitigate emissions of oxides of nitrogen (NOx) from agricultural combustion systems.</t>
  </si>
  <si>
    <t>Depending on the technology used to improve the agricultural combustion system, reductions in fossil fuel emissions of CO2 can be achieved.</t>
  </si>
  <si>
    <t>Combustion systems can be improved for energy efficiency.</t>
  </si>
  <si>
    <t>Combustion systems of many types that could reduce various air emissions via system changes.</t>
  </si>
  <si>
    <t>Various filtration and scrubbing systems are highly effective at mitigating particulate matter emissions.</t>
  </si>
  <si>
    <t>Some filtration and scrubbing systems can be highly effective at mitigating emissions of volatile organic compounds (VOCs).</t>
  </si>
  <si>
    <t>Some filtration and scrubbing systems can be highly effective at mitigating emissions of methane.  However, some biofilters may also increase emissions of nitrous oxide (N2O).</t>
  </si>
  <si>
    <t>Some filtration and scrubbing systems can be highly effective at mitigating emissions of volatile organic compounds (VOCs), odorous sulfur compounds, and ammonia.</t>
  </si>
  <si>
    <t>Some air filtration systems are energy intensive.</t>
  </si>
  <si>
    <t>Primarily air flow from structures (livestock containment, etc.) that have air emissions of various types.  Can be ventilation systems and others.</t>
  </si>
  <si>
    <t>Excluded rainfall on pond will contribute to runoff.</t>
  </si>
  <si>
    <t>Exclusion of rainfall on the facility will reduce incidence of overflow and associated contaminants.</t>
  </si>
  <si>
    <t>Reduced opportunity for overflow due to rainfall exclusion will reduce opportunity for groundwater contamination.</t>
  </si>
  <si>
    <t>Exclusion of rainfall on the facility will reduce incidents of manure overflow and associated contaminants.</t>
  </si>
  <si>
    <t>Covering solid materials protects those materials from erosive wind forces.  Covers can also help to prevent emissions of ammonia.</t>
  </si>
  <si>
    <t>Cover can prevent emission of VOCs.  Roofs and covers can also be used to prevent excess moisture addition to solid materials, which helps to reduce emissions of NOx and VOCs.</t>
  </si>
  <si>
    <t>Covers can be used for capturing biogas (methane) reducing net GHG emissions. Covered lagoon would be substantial.  Roofs and covers can also be used to prevent excess moisture addition to solid materials, which helps to reduce air emissions.</t>
  </si>
  <si>
    <t>Cover can prevent emission of odorous gases. Covered lagoon would be substantial.  Roofs and covers can also be used to prevent excess moisture addition to solid materials, which helps to reduce air emissions.</t>
  </si>
  <si>
    <t>If used in conjunction with capturing methane, can capture a source of energy</t>
  </si>
  <si>
    <t>Seepage is minimal.</t>
  </si>
  <si>
    <t>Management options are increased.  Proper field application of nutrients should minimize runoff losses.</t>
  </si>
  <si>
    <t>Earthen waste storage ponds do have limited seepage.  The amount of seepage depends on the viability of the lining materials chosen. Seepage will contain some level of salinity.</t>
  </si>
  <si>
    <t>Digester provides storage and treatment of manure and other organics which would normally reach surface water.</t>
  </si>
  <si>
    <t>Unlined earthen waste storage ponds do leak and may allow movement of pathogens to groundwater.</t>
  </si>
  <si>
    <t>Harmful levels of heavy metals are rarely associated with manure.  Digester provides storage and treatment of manure and other organics which would normally reach surface water.</t>
  </si>
  <si>
    <t>Heavy metals are rarely associated with manure.  Earthen waste storage ponds do have limited seepage which  may contain some metals.</t>
  </si>
  <si>
    <t xml:space="preserve"> Dust from manure application will be less from a liguid application system than a dry untreated manure system.  However, anaerobic digestion may result in a greater potential for ammonia release.</t>
  </si>
  <si>
    <t>There is a decrease in potential ozone precursor emissions.  Digesters breakdown VOCs which are ozone precursors.</t>
  </si>
  <si>
    <t>By flaring or combusting the syngas, methane is converted to CO2, reducing net GHG.</t>
  </si>
  <si>
    <t>Cover will retain gas emissions and eliminate contact with atmosphere.  Digesters breakdown VOCs, substantially reducing odors.</t>
  </si>
  <si>
    <t xml:space="preserve">A channel across the slope reduces the slope length and the opportunity for runoff water to detach soil particles.    </t>
  </si>
  <si>
    <t xml:space="preserve">A channel constructed across the slope intercepts surface flow and decreases soil detachment by water.  </t>
  </si>
  <si>
    <t>Overland flow is diverted from gully.</t>
  </si>
  <si>
    <t>Reduces overland flow to stream.</t>
  </si>
  <si>
    <t>Seepage may increase due to temporary storage behind the diversion.</t>
  </si>
  <si>
    <t>Water is diverted and prevented from ponding or flooding.</t>
  </si>
  <si>
    <t>Intercepts shallow subsurface flows.</t>
  </si>
  <si>
    <t>May help capture and reuse runoff.</t>
  </si>
  <si>
    <t xml:space="preserve">May collect or direct water for water-spreading or water-harvesting systems. </t>
  </si>
  <si>
    <t>The action diverts water from the pesticide application site.</t>
  </si>
  <si>
    <t>Diversions will trap some sediment, reducing the amount of sediment-adsorbed nutrients delivered off-site.  Because diversions concentrate overland flows, there can be an increase in solubles offsite.</t>
  </si>
  <si>
    <t>Diversions collect and slow run-off to a non-erosive velocity.</t>
  </si>
  <si>
    <t>The action controls surface erosion and surface water movement.</t>
  </si>
  <si>
    <t>Controlled runoff reduces erosion and heavy metals attached to associated sediment.</t>
  </si>
  <si>
    <t>Water is managed to optimize moisture requirements for plants.</t>
  </si>
  <si>
    <t>The criteria for this practice requires the finished grade match existing grades.</t>
  </si>
  <si>
    <t xml:space="preserve">Salts and other chemicals removed from the facility will be remediated.  </t>
  </si>
  <si>
    <t>Could be neutral to slight improvement where excess water originates in part from leaking waste facilities.</t>
  </si>
  <si>
    <t>Emptying and closing unused waste storage facilities eliminates potential sources of spills, overflows, or runoff from improperly abandoned facilities.</t>
  </si>
  <si>
    <t>The action eliminates potential waste leakage from facilities.</t>
  </si>
  <si>
    <t xml:space="preserve">The action eliminates a potential source of salinity to the groundwater.  </t>
  </si>
  <si>
    <t>The action eliminates a potential source of pathogens to the groundwater.</t>
  </si>
  <si>
    <t>Heavy metals are rarely associated with manure, but this practice could eliminate the source.</t>
  </si>
  <si>
    <t>Reduces particulate emissions from aged waste facilities.</t>
  </si>
  <si>
    <t>Reduces VOC emissions from aged waste facilities.</t>
  </si>
  <si>
    <t>Reduces emissions from aged waste facilities.</t>
  </si>
  <si>
    <t>Filling in the pond will make maintenance somewhat easier so undesirable species can be controlled.</t>
  </si>
  <si>
    <t>Headquarters area includes a waste facility that is no longer needed as part of a waste management system.</t>
  </si>
  <si>
    <t>The action will allow waste application at rates and times to address the resource concern.</t>
  </si>
  <si>
    <t>Storage will allow better management of waste as to rate and timing of application, which allows application when compaction is least likely.</t>
  </si>
  <si>
    <t>Theoretically there will be an increase in infiltration at pond site.</t>
  </si>
  <si>
    <t>Polluted runoff is collected and stored, but less likely than storage facility.</t>
  </si>
  <si>
    <t>Lagoon contents will provide limited source of moisture.</t>
  </si>
  <si>
    <t>Storage provides flexibility in rate, timing, and location of waste application, with the potential for reductions of contaminants available for transport.</t>
  </si>
  <si>
    <t>There could be some increase in infiltration of soluble contaminants in the case of seepage.</t>
  </si>
  <si>
    <t>Storage provides flexibility in rate, timing, and location of waste application; however, there could be some increase in infiltration of soluble contaminants at storage site.</t>
  </si>
  <si>
    <t>Storage provides flexibility in rate, timing, and location of waste application, reducing the potential for pathogen contamination.. Increased infiltration of pathogens at storage site is possible.  Treatment tends to encourage die-off of bacteria.</t>
  </si>
  <si>
    <t>Better timing of waste application due to storage will minimize risk of runoff.</t>
  </si>
  <si>
    <t>Heavy metals are rarely associated with manure; however, storage provides flexibility in rate, timing, and location of waste application.  There could be some increase in infiltration of soluble contaminants at storage site.</t>
  </si>
  <si>
    <t>Lagoons convert organic nitrogen to ammonia.</t>
  </si>
  <si>
    <t>Properly functioning lagoons can reduce emissions of VOCs.</t>
  </si>
  <si>
    <t>Anaerobic conditions create methane.</t>
  </si>
  <si>
    <t>Type of lagoon and location will determine odor production, however, a correctly sited and managed facility will be relatively odor free.</t>
  </si>
  <si>
    <t>Storage allows nutrient application at a rate, time, and location most suited to the plant needs.</t>
  </si>
  <si>
    <t>Use in concert with cover to capture methane</t>
  </si>
  <si>
    <t>Reduces overland flow</t>
  </si>
  <si>
    <t xml:space="preserve">Causes higher water depths and velocities. </t>
  </si>
  <si>
    <t>Seepage may increase due to temporary storage behind the dikes.</t>
  </si>
  <si>
    <t>Water is kept within the channel and prevents flooding.</t>
  </si>
  <si>
    <t>The action excludes surface water from the pesticide application site.</t>
  </si>
  <si>
    <t>If a dike is constructed to hold water, suspended sediment and turbidity decreases; if dike is constructed as flood control measure, suspended sediment and turbidity will increase because of erosive effect of flowing, channelized water.</t>
  </si>
  <si>
    <t>Surface water temperature is dependent on site conditions and location of dike.</t>
  </si>
  <si>
    <t xml:space="preserve">Restricting floodplains eliminates refuge habitat for stream and river-dwelling wildlife species.  </t>
  </si>
  <si>
    <t>Dikes will retain water benefiting some species, however if placed in floodplains aquatic habitats will be fragmented.</t>
  </si>
  <si>
    <t xml:space="preserve">The testing itself does not improve water quality degraded by pesticides.  However, if testing indicates their presence in groundwater, it will be the measures taken afterward that will control the movement of pesticides into groundwater.   </t>
  </si>
  <si>
    <t xml:space="preserve">The testing itself does not improve water quality degraded by nutrients.  However, if testing indicates their presence in groundwater, it will be the measures taken afterward that will control the movement of nutrients into groundwater.   </t>
  </si>
  <si>
    <t xml:space="preserve">The testing itself does not improve water quality degraded by salts.  However, if testing indicates their presence in groundwater, it will be the measures taken afterward that will control the movement of salts into groundwater.   </t>
  </si>
  <si>
    <t xml:space="preserve">The testing itself does not improve water quality degradation by manure.  However, if testing indicates their presence in groundwater, it will be the measures taken afterward that will control the movement of manure into groundwater.   </t>
  </si>
  <si>
    <t>The action has no direct effect on any resource concern.  Wells do provide an access to aquifers to monitor groundwater quality.</t>
  </si>
  <si>
    <t xml:space="preserve">The action will prevent surface contaminants from reaching the groundwater through the well.  </t>
  </si>
  <si>
    <t xml:space="preserve">Sealing the well will prevent soluble salts on the surface from reaching the groundwater through the well, or stop artesian flow.  </t>
  </si>
  <si>
    <t>Controlled flow will reduce gulley erosion down slope of basin</t>
  </si>
  <si>
    <t xml:space="preserve">Controlled flow will reduce gulley erosion down slope of basin. </t>
  </si>
  <si>
    <t>Stream bank erosion due to flows are reduced because of controlled flows, but 'clean' water from basin could create stream bank erosion.</t>
  </si>
  <si>
    <t>Stored water in basin will infiltrate adding to seepage problem.</t>
  </si>
  <si>
    <t>Basin will retard flows reducing the runoff and controlling water releases.</t>
  </si>
  <si>
    <t>Retarded water in basin will infiltrate adding to subsurface water.</t>
  </si>
  <si>
    <t>The action collects and stores adsorbed pesticides.</t>
  </si>
  <si>
    <t>Water containing pesticides may seep from the basin.</t>
  </si>
  <si>
    <t>The action will tend to accumulate contaminants attached to sediments, and infiltrating waters will remove soluble contaminants.</t>
  </si>
  <si>
    <t>Basins will tend to accumulate contaminants attached to sediments, and infiltrating waters will remove soluble contaminants.</t>
  </si>
  <si>
    <t>Infiltrating water in the basin may move soluble salts to ground water.</t>
  </si>
  <si>
    <t>Basins will tend to accumulate contaminants attached to sediments, and infiltrating waters will remove soluble contaminants</t>
  </si>
  <si>
    <t>Infiltrating water in the basin may move pathogens to the ground water.</t>
  </si>
  <si>
    <t>Basin retains sediment, decreasing runoff turbidity.</t>
  </si>
  <si>
    <t xml:space="preserve">Although water retained in basin is warmer than flowing surface water, discharge to surface waters is unlikely. </t>
  </si>
  <si>
    <t>Basins will tend to accumulate contaminants attached to sediments.</t>
  </si>
  <si>
    <t>Infiltrating water in the basin may move soluble contaminants to the ground water.</t>
  </si>
  <si>
    <t xml:space="preserve">Proper siting and management are required If used as part of an agricultural waste management system </t>
  </si>
  <si>
    <t>Any food species are eliminated in the area used for the basin.</t>
  </si>
  <si>
    <t>Any cover is eliminated in the area used for the basin.</t>
  </si>
  <si>
    <t>Water is temporarily stored, and sediment and debris are removed from runoff.</t>
  </si>
  <si>
    <t>Captured water in basins can supplement stock water.</t>
  </si>
  <si>
    <t>If protection isn't provided the diverted flows may cause erosion</t>
  </si>
  <si>
    <t>Flows are diverted into other channels to provide relief</t>
  </si>
  <si>
    <t>Diverted water maybe be used for irrigation</t>
  </si>
  <si>
    <t>Water can be diverted for beneficial use</t>
  </si>
  <si>
    <t xml:space="preserve">Diversion of stream flow during warm periods when irrigation is needed will decrease depth of flow, making stream more susceptible to solar radiation and increased stream temperature. </t>
  </si>
  <si>
    <t>Reducing stream flows will decrease food supplies for stream species but will increase food supplies for pond or lake species of fish and wildlife.</t>
  </si>
  <si>
    <t>Reducing stream flows will reduce habitat for aquatic species that live in streams.</t>
  </si>
  <si>
    <t>Reducing stream flows will reduce habitat for aquatic species and water supply for riparian species.</t>
  </si>
  <si>
    <t xml:space="preserve">Reducing stream flows will reduce available habitat for aquatic and riparian species. </t>
  </si>
  <si>
    <t>Managing residue to reduce soil disturbance and increase residue cover reduces erosion by water.</t>
  </si>
  <si>
    <t>Managing residue to reduce soil disturbance and increase residue cover reduces erosion by wind.</t>
  </si>
  <si>
    <t xml:space="preserve">Decreased erosion and less oxidation from less soil disturbance may increase or maintain organic matter. </t>
  </si>
  <si>
    <t>Less intensive tillage reduces the potential for soil compaction.</t>
  </si>
  <si>
    <t>Mulch till increases infiltration, reducing  runoff and ponding.</t>
  </si>
  <si>
    <t>Mulch till increases infiltration and decreases evaporation resulting in more available water. However, increased infiltration reduces the efficiency of flood and furrow irrigation.</t>
  </si>
  <si>
    <t>Mulch till increases infiltration and decreases evaporation resulting in more available water.</t>
  </si>
  <si>
    <t>Less erosion and runoff reduces transport of nutrients.</t>
  </si>
  <si>
    <t>Less runoff reduces transport of soluble salts. However increased infiltration results in more seepage which can carry soluble salts to the surface.</t>
  </si>
  <si>
    <t>Less erosion and runoff reduces delivery of pathogens.</t>
  </si>
  <si>
    <t>Less soil disturbance, increased residue on the surface and fewer field operations reduce the generation of particulate matter.</t>
  </si>
  <si>
    <t>Reduced use of machinery reduces ozone precursor emissions.</t>
  </si>
  <si>
    <t>Reduced use of machinery reduces CO2 emissions and increases soil carbon storage.</t>
  </si>
  <si>
    <t>Conserving moisture and improving soil conditions contribute to enhanced plant productivity and health.</t>
  </si>
  <si>
    <t>Crop residue provides some food for wildlife.</t>
  </si>
  <si>
    <t>Crop residue provides some cover/shelter.</t>
  </si>
  <si>
    <t>Residue restores some habitat/space.</t>
  </si>
  <si>
    <t>Few tillage trips across the field and less horsepower requirements.</t>
  </si>
  <si>
    <t>Conventional clean tilled field</t>
  </si>
  <si>
    <t>Increased vegetation and cover, and stabilization of erosive conditions   will improve infiltration and decrease soil detachment by water.</t>
  </si>
  <si>
    <t>An increase in vegetation and cover will protect the soil surface and decrease soil detachment by wind.</t>
  </si>
  <si>
    <t>An increase in vegetation and cover will improve infiltration, protect the soil surface and decrease soil detachment by concentrated flow.</t>
  </si>
  <si>
    <t>Increased vegetation and cover will decrease erosion and runoff.</t>
  </si>
  <si>
    <t>Increased cover and growing vegetation will increase soil organic matter.</t>
  </si>
  <si>
    <t>Increased root growth will decrease compaction.</t>
  </si>
  <si>
    <t>If it affects drainage the practice can have an impact on subsidence.</t>
  </si>
  <si>
    <t>Growing plants will take up excess water but planting area is so small there is a neutral effect.</t>
  </si>
  <si>
    <t>The action reduces erosion and sediment-attached nutrient delivery to surface water.  Permanent vegetation will uptake nutrients.</t>
  </si>
  <si>
    <t>Vegetation reduces erosion and sediment delivery.</t>
  </si>
  <si>
    <t>Permanent cover helps reduce wind erosion and generation of fugitive dust.</t>
  </si>
  <si>
    <t>Establishment of permanent vegetation may provide competition that would slow the spread of noxious plants.</t>
  </si>
  <si>
    <t>Planning area has a need for Critical Area Planting.</t>
  </si>
  <si>
    <t xml:space="preserve">Increased cover during erosive periods will reduce soil detachment by water.  </t>
  </si>
  <si>
    <t xml:space="preserve">Increased cover during erosive periods will reduce soil detachment by wind.   </t>
  </si>
  <si>
    <t xml:space="preserve">Increased cover during erosive periods will reduce concentrated flow and associated soil detachment.    </t>
  </si>
  <si>
    <t>More biomass produced will increase organic matter.</t>
  </si>
  <si>
    <t>Increased biomass and roots improve aggregation, which gives better resistance to compaction.</t>
  </si>
  <si>
    <t>Increased organic matter will buffer salts.</t>
  </si>
  <si>
    <t>Growing plants will take up excess water. However, infiltration will increase, which may offset some of the benefits.</t>
  </si>
  <si>
    <t>Growing plants will reduce runoff and increase infiltration.</t>
  </si>
  <si>
    <t>Improves infiltration</t>
  </si>
  <si>
    <t>Improves infiltration, soil structure, and winter water use that may otherwise be lost. For dry climates (&lt;20 inches/year); cover crops will compete for main crop's moisture.</t>
  </si>
  <si>
    <t xml:space="preserve">The action increases soil organic matter, biological activity, and pesticide uptake.  </t>
  </si>
  <si>
    <t>The action reduces erosion and runoff and transport of nutrients. Cover crops can uptake excess nutrients.</t>
  </si>
  <si>
    <t xml:space="preserve">The action utilizes excess nutrients and increases organic matter. The additional organic matter will increase cation exchange capacity which will hold nutrients. </t>
  </si>
  <si>
    <t>Cover crops can take up salts and water reducing the leaching potential of salts.</t>
  </si>
  <si>
    <t>The action increases organic matter promoting microbial activity which competes with pathogens.</t>
  </si>
  <si>
    <t>Vegetation will reduce erosion and transport of sediment.</t>
  </si>
  <si>
    <t>Ground cover helps reduce wind erosion and generation of fugitive dust.</t>
  </si>
  <si>
    <t>Plants are selected and managed to maintain optimal productivity and health and can contribute to subsequent crop health and productivity.</t>
  </si>
  <si>
    <t>Cover crops will add supplemental forage.</t>
  </si>
  <si>
    <t>Cover crops can reduce nitrogen inputs.</t>
  </si>
  <si>
    <t>Planning area requires vegetative cover for natural resource protection or improvement.</t>
  </si>
  <si>
    <t xml:space="preserve">Improved plant production and vegetative cover reduces erosion from water. </t>
  </si>
  <si>
    <t xml:space="preserve">Improved plant production and vegetative cover reduces erosion from wind. </t>
  </si>
  <si>
    <t xml:space="preserve">Improved plant production and vegetative cover decreases runoff and duration to streams. </t>
  </si>
  <si>
    <t xml:space="preserve">Improved plant production and vegetative cover decreases depletion. </t>
  </si>
  <si>
    <t>Organic soils are susceptible.</t>
  </si>
  <si>
    <t>Burning mineralizes organic materials.</t>
  </si>
  <si>
    <t xml:space="preserve">Improved plant production and vegetative cover reduces runoff. </t>
  </si>
  <si>
    <t xml:space="preserve">Improved plant production and vegetative cover reduces runoff and sediment. </t>
  </si>
  <si>
    <t>The action is designed or mitigated to maintain surface water temperatures.</t>
  </si>
  <si>
    <t>Initial removal of vegetation is followed by improved plant growth.</t>
  </si>
  <si>
    <t>Increased plant vigor reduces the potential for generation of particulates by wind erosion.  However, there will be increased particulate emissions from the fire itself.</t>
  </si>
  <si>
    <t xml:space="preserve">There is a minimal reduction of ozone precursors through reduced incidence of wildfire. There is a short-term increase in ozone precursors (NOx and VOC emissions) during the burn. </t>
  </si>
  <si>
    <t>CO2 emissions are decreased with the decreased incidence of wildfire.  Increased plant vigor also increases the potential for carbon sequestration.</t>
  </si>
  <si>
    <t>Fire increases smoke, particulates, and associated odors.</t>
  </si>
  <si>
    <t xml:space="preserve">Growing conditions are altered to enhance health and productivity of the more desirable plants. </t>
  </si>
  <si>
    <t xml:space="preserve">Growing conditions are altered to allow more suitable species to grow. </t>
  </si>
  <si>
    <t>Activities are designed and carried out to manage undesirable vegetation.</t>
  </si>
  <si>
    <t>Activities are carried out to reduce fuel loading.</t>
  </si>
  <si>
    <t>Growing conditions are altered to provide a diverse plant community with adequate food for wildlife.</t>
  </si>
  <si>
    <t>Growing conditions are altered to provide a diverse plant community with adequate cover for wildlife.</t>
  </si>
  <si>
    <t>Burning can restore desired habitats/space.</t>
  </si>
  <si>
    <t xml:space="preserve">Plant and/or site conditions are restored to improve production and quality of desirable forage species. </t>
  </si>
  <si>
    <t xml:space="preserve">Some shrubs and trees which provide shelter are removed from area. </t>
  </si>
  <si>
    <t>Reduces energy requirements for firefighting and pest control.</t>
  </si>
  <si>
    <t xml:space="preserve">Maintaining vegetation on the contour reduces runoff velocities, thus reducing the detachment and transport capacity of over-land flow.  </t>
  </si>
  <si>
    <t>Reduces runoff and traps drifting snow resulting in increased water infiltration that may move laterally to a seep area, particularly during fallow periods.</t>
  </si>
  <si>
    <t>Reduces runoff resulting in increased water infiltration which will slightly reduce the potential for flooding or ponding.</t>
  </si>
  <si>
    <t>Reduces runoff resulting in increased water infiltration which increases subsurface water.</t>
  </si>
  <si>
    <t>The action reduces runoff and erosion and the amount of pesticide applied.</t>
  </si>
  <si>
    <t xml:space="preserve">The action decreases soil erosion by water and may increase water infiltration, thereby reducing the transport of nutrients and organics to surface water. </t>
  </si>
  <si>
    <t xml:space="preserve">The action reduces the velocity of runoff and traps drifting snow resulting in increased water infiltration which could move nutrients and organics to groundwater. </t>
  </si>
  <si>
    <t xml:space="preserve">The action reduces the velocity of runoff and traps drifting snow resulting in increased water infiltration which could move salts to groundwater. </t>
  </si>
  <si>
    <t xml:space="preserve">Contour Buffer Strips decrease sheet and rill erosion and slow runoff velocities, thereby reducing the potential for transport of pathogens to surface water </t>
  </si>
  <si>
    <t>Increased water infiltration could move pathogens into the soil.</t>
  </si>
  <si>
    <t xml:space="preserve">Contour Buffer Strips reduce sheet and rill erosion and slow the velocity of runoff, thereby reducing the transport of sediment to surface water </t>
  </si>
  <si>
    <t>Equipment operated on the contour vs up and down hill</t>
  </si>
  <si>
    <t>Planning area has uniform slopes ranging from 4-8 percent, with appropriate slope lengths for contour buffers.</t>
  </si>
  <si>
    <t>Contouring reduces runoff velocities and changes overland flow direction, thus reducing the detachment and transport capacity of over-land flow.</t>
  </si>
  <si>
    <t xml:space="preserve">Reduced soil erosion decreases organic matter loss. </t>
  </si>
  <si>
    <t>Increases water infiltration that may move laterally to a seep area, particularly during fallow periods.</t>
  </si>
  <si>
    <t>Increases water infiltration which will slightly reduce the potential for flooding or ponding.</t>
  </si>
  <si>
    <t>Increases infiltration which could contribute to excess subsurface water.</t>
  </si>
  <si>
    <t>Increases water infiltration resulting in improved water storage in the profile.</t>
  </si>
  <si>
    <t xml:space="preserve">The action reduces sheet and rill erosion and can increase water infiltration, thereby reducing the transport of nutrients and organics to surface water. </t>
  </si>
  <si>
    <t xml:space="preserve">The action reduces the velocity of runoff, resulting in increased water infiltration which could move nutrients and organics to groundwater. </t>
  </si>
  <si>
    <t xml:space="preserve">The action reduces the velocity of runoff, resulting in increased water infiltration which could move salts to groundwater. </t>
  </si>
  <si>
    <t xml:space="preserve">Contour Farming decreases sheet and rill erosion and slows runoff velocities, thereby reducing the potential for transport of pathogens to surface water </t>
  </si>
  <si>
    <t xml:space="preserve">Contour Farming reduces sheet and rill erosion and slows the velocity of runoff, thereby reducing the transport of sediment to surface water </t>
  </si>
  <si>
    <t>Increased infiltration increases the amount of available water for crop growth.</t>
  </si>
  <si>
    <t>Farming operations are not on the contour.</t>
  </si>
  <si>
    <t xml:space="preserve">Decreased erosion and less oxidation from lack of soil disturbance will increase or maintain organic matter. </t>
  </si>
  <si>
    <t>Fewer field operations and less tillage reduce the potential for soil compaction.</t>
  </si>
  <si>
    <t>No-till increases infiltration resulting in more water moving through the profile.</t>
  </si>
  <si>
    <t>No-till increases infiltration, reducing  runoff and ponding.</t>
  </si>
  <si>
    <t>Can reduce evaporation and increase infiltration of water</t>
  </si>
  <si>
    <t>No-till increases infiltration and decreases evaporation resulting in more available water. However, increased infiltration reduces the efficiency of flood and furrow irrigation.</t>
  </si>
  <si>
    <t>No-till increases infiltration and decreases evaporation resulting in more available water.</t>
  </si>
  <si>
    <t>Conserving moisture and improving soil conditions contribute to enhanced plant productivity and health. However, on cold and wet soils there may be a delay in emergence and early growth.</t>
  </si>
  <si>
    <t>No tillage equipment needed</t>
  </si>
  <si>
    <t>No tillage operations</t>
  </si>
  <si>
    <t xml:space="preserve">Maintaining sufficient canopy and residue cover reduces soil detachment by water. </t>
  </si>
  <si>
    <t xml:space="preserve">Maintaining sufficient canopy and residue cover reduces soil detachment by wind. </t>
  </si>
  <si>
    <t>High residue crops can lead to increased root development and increased soil organic carbon.</t>
  </si>
  <si>
    <t>Deep rooted crops in the rotation may reduce compaction</t>
  </si>
  <si>
    <t>Salt tolerant crops with high transpiration rates can increase salt uptake and reduce salt content in the root zone.</t>
  </si>
  <si>
    <t>Improved plant uptake reduces excessive seepage.</t>
  </si>
  <si>
    <t>Rotations with grass and legumes and high residue crops will reduce erosion and runoff.</t>
  </si>
  <si>
    <t>Crop rotation balances available water with crop needs.</t>
  </si>
  <si>
    <t>The action reduces the need for pesticide use by breaking pest lifecycles.</t>
  </si>
  <si>
    <t>Nitrogen demanding or deep rooted crops can remove excess nitrogen. Legume in rotation will provide slow release nitrogen and reduce need for additional nitrogen.</t>
  </si>
  <si>
    <t>The action can reduce erosion and runoff which reduces transport of salts. Some crops may accumulate salts.</t>
  </si>
  <si>
    <t xml:space="preserve">Suitable crops can take up salts, the amount depending on crop rotation and rooting pattern, </t>
  </si>
  <si>
    <t>Depending on crop rotation, less erosion and runoff reduces delivery of pathogens.</t>
  </si>
  <si>
    <t>Depending on crop rotation and biomass produced, crop rotation reduces erosion and runoff which reduces transport of  sediment.</t>
  </si>
  <si>
    <t>The proper selection of crops in the rotation can reduce the generation of fugitive dust.</t>
  </si>
  <si>
    <t>Crop selection will be modified to include species better suited to soils and climate.</t>
  </si>
  <si>
    <t>Depending on crop rotation, crop rotation creates diversity that may reduce weed pressures, break weed life cycles, and provide competition that would slow the spread of noxious plants.</t>
  </si>
  <si>
    <t xml:space="preserve">Selected crops and suitable rotations may provide more food for wildlife. </t>
  </si>
  <si>
    <t xml:space="preserve">Selected crops and suitable rotations may provide more food and cover for wildlife. </t>
  </si>
  <si>
    <t>Crop rotation may be designed to add forage crops.</t>
  </si>
  <si>
    <t>The use of legume crops to supply nitrogen</t>
  </si>
  <si>
    <t>Increased vegetation and cover will improve infiltration and decrease soil detachment by water.</t>
  </si>
  <si>
    <t>Increased cover will reduce runoff.</t>
  </si>
  <si>
    <t>Better vegetation and cover can reduce overland flow.</t>
  </si>
  <si>
    <t>Establishing permanent vegetation will increase biomass production, infiltration and  root establishment.</t>
  </si>
  <si>
    <t>Permanent vegetation will increase roots and organic matter and result in less field operations to cause compaction.</t>
  </si>
  <si>
    <t>Permanent cover may increase salt uptake.</t>
  </si>
  <si>
    <t>Increased water use by permanent vegetation. However, increased infiltration could increase seepage.</t>
  </si>
  <si>
    <t>Increased water use and infiltration will reduce runoff and ponding.</t>
  </si>
  <si>
    <t>Permanent vegetation can trap snow.</t>
  </si>
  <si>
    <t>The action reduces the need for pesticide use, decreases runoff and erosion, and increases soil organic matter.</t>
  </si>
  <si>
    <t>The action reduces the need for pesticide use and increases soil organic matter.</t>
  </si>
  <si>
    <t>Less erosion and runoff reduces transport of nutrients. Permanent cover can take up excess nutrients and convert them to stable organic forms.</t>
  </si>
  <si>
    <t>Less runoff reduces transport of soluble salts. Permanent vegetation can use excess water which reduces seepage.</t>
  </si>
  <si>
    <t>Permanent vegetation can take up salts and water reducing the leaching potential of salts.</t>
  </si>
  <si>
    <t>Permanent vegetation increases organic matter promoting microbial activity which competes with pathogens.</t>
  </si>
  <si>
    <t xml:space="preserve">Less erosion and runoff reduces sediment. </t>
  </si>
  <si>
    <t>Permanent vegetation reduces wind erosion and generation of fugitive dust.</t>
  </si>
  <si>
    <t>Reduced use of machinery in permanent vegetation reduces ozone precursor emissions.</t>
  </si>
  <si>
    <t>Vegetation removes CO2 from the air and stores it in the form of carbon in the plants and soil.  Reduced use of machinery in permanent vegetation reduces CO2 emissions.</t>
  </si>
  <si>
    <t>Conservation cover does not exist.</t>
  </si>
  <si>
    <t>Removal of undesirable obstructions will prevent bank erosion by eddies or redirection of flow.</t>
  </si>
  <si>
    <t>Removal of obstructions will reduce flooding.</t>
  </si>
  <si>
    <t xml:space="preserve">Removal of snags or large wood may re-suspend sediments into the stream. </t>
  </si>
  <si>
    <t xml:space="preserve">Removal of shade-producing canopy will lead to an increase in surface water temperature, especially during low flows. </t>
  </si>
  <si>
    <t>Noxious or invasive plants can be removed and the area replanted with appropriate species.</t>
  </si>
  <si>
    <t>Depending on species, availability of food sources may be lost with removal of in-stream materials.</t>
  </si>
  <si>
    <t>Depending on species, availability of cover will be lost with removal of in-stream materials.</t>
  </si>
  <si>
    <t>Clearing of bank vegetation and in-stream wood generally increases flow velocities and decreases slow-water habitat complexity.</t>
  </si>
  <si>
    <t>Removing woody debris from stream reduces aquatic habitat.</t>
  </si>
  <si>
    <t>Planning unit includes channels or drainages that contain snags, drifts, or other obstructions.</t>
  </si>
  <si>
    <t>Excess runoff from plastic causes concentrated flow</t>
  </si>
  <si>
    <t>Cover will produce more concentrated runoff</t>
  </si>
  <si>
    <t>requires irrigation where non was required prior</t>
  </si>
  <si>
    <t>Concentrated flow from tunnel</t>
  </si>
  <si>
    <t>Tunnel increases plant healh and vigor by extending growing season</t>
  </si>
  <si>
    <t>Although the hoop structure may capture solar energy, more energy is needed for irrigation and other management</t>
  </si>
  <si>
    <t>The same tillage and physical inputs are required with or without the tunnel</t>
  </si>
  <si>
    <t>Deep tillage can bury the organic horizon and reduce the organic matter content by diluting it with subsoil materials.  The mixing and inversion action of deep moldboard plows, or the lifting and fracturing of deep rippers increases the oxidation of organic matter.</t>
  </si>
  <si>
    <t>Ripping breaks up compaction, improves plant soil moisture, promotes root growth, and soil structure.</t>
  </si>
  <si>
    <t>Deep tillage causes mixing and aeration. Histosols are subject to subsidence if drained and tilled.  Deep tillage will increase oxidation of organic soils.</t>
  </si>
  <si>
    <t>Improved infiltration and porosity leaches salts. Deep plowing will bury and dilute the contaminant.</t>
  </si>
  <si>
    <t>Deep tillage may temporarily increase soil water content.</t>
  </si>
  <si>
    <t xml:space="preserve">Deep ripping a tillage pan or fragipan can remove a perched water table in the root zone. </t>
  </si>
  <si>
    <t>Deep tillage increases infiltration and reduces runoff.</t>
  </si>
  <si>
    <t>Increase in infiltration may be negated by the increased erosion of the bare and loosened soil conditions that result from the deep tillage method.</t>
  </si>
  <si>
    <t>Deep ripping increases infiltration resulting in greater leaching potential.</t>
  </si>
  <si>
    <t xml:space="preserve">Deep ripping increases infiltration, reducing runoff and erosion. </t>
  </si>
  <si>
    <t>Intensive tillage can increase emissions of particulate matter.</t>
  </si>
  <si>
    <t>Intensive tillage can increase emissions of NOx and VOC from tractor engines.</t>
  </si>
  <si>
    <t>Intensive tillage can release stored soil carbon as carbon dioxide.</t>
  </si>
  <si>
    <t>Enhanced root growth and the reduction of concentrated contaminants improves plant health and vigor.</t>
  </si>
  <si>
    <t>Forage production may be enhanced by increasing rooting depth and vigor.</t>
  </si>
  <si>
    <t>Compacted layers or sediment deposition is adversely affecting crop growth and infiltration.</t>
  </si>
  <si>
    <t xml:space="preserve">A channel constructed across the slope may intercept runoff water and shorten the slope length.  </t>
  </si>
  <si>
    <t xml:space="preserve">A channel constructed across the slope may intercept runoff water.  </t>
  </si>
  <si>
    <t xml:space="preserve">May prevent small amounts of erosion </t>
  </si>
  <si>
    <t>Canal may provide outlet for seepage, however canals may provide a source of seepage.</t>
  </si>
  <si>
    <t>The canal may intercept runoff and act as floodways.</t>
  </si>
  <si>
    <t>Canals transport water to areas of irrigation use.</t>
  </si>
  <si>
    <t>Return flows from canals may deliver dissolved and sediment-attached nutrients to surface water.</t>
  </si>
  <si>
    <t>Return flows from canals may deliver possible contaminates to surface water</t>
  </si>
  <si>
    <t>Canal could distribute water more efficiently or could increase return flows that deliver contaminates to surface water.</t>
  </si>
  <si>
    <t>Vegetated canals may provide food for fish.</t>
  </si>
  <si>
    <t>Vegetated canals may provide cover for fish.</t>
  </si>
  <si>
    <t>Water will be temporarily available in the canal.</t>
  </si>
  <si>
    <t>Facility will properly treat manure or other agricultural by-products into a stable material. The nutrients are slowly available and less susceptible to losses from runoff or leaching.</t>
  </si>
  <si>
    <t>The action will properly treat manure and organic waste that was once mishandled.  Degree of impact depends on conditions before installation.</t>
  </si>
  <si>
    <t>Facility will properly treat manure solids and organic waste reducing pathogens.</t>
  </si>
  <si>
    <t>Composting kills pathogens.</t>
  </si>
  <si>
    <t>Proper composting can reduce ammonia and PM emissions.</t>
  </si>
  <si>
    <t>Proper composting can reduce emissions of VOCs by converting them to CO2.</t>
  </si>
  <si>
    <t>Proper composting will increase CO2 emissions, but decrease the potential for methane and nitrous oxide production.</t>
  </si>
  <si>
    <t>Proper composting can reduce emissions of odorous compounds.</t>
  </si>
  <si>
    <t>Heat in the composting process normally destroys weed seeds.</t>
  </si>
  <si>
    <t xml:space="preserve"> By-products from this practice can be used in lieu of fossil fuels</t>
  </si>
  <si>
    <t xml:space="preserve">Reduce volume/weight for material transport. </t>
  </si>
  <si>
    <t>Organic waste material is generated from agricultural production or processing in the headquarters area.</t>
  </si>
  <si>
    <t xml:space="preserve">Composting dead animals produces a stable product whose nutrients are slowly available to crops. </t>
  </si>
  <si>
    <t>Properly handled mortality will prevent groundwater contamination.</t>
  </si>
  <si>
    <t xml:space="preserve">Properly handled mortality will prevent  contamination.  </t>
  </si>
  <si>
    <t xml:space="preserve">Properly handled mortality should prevent groundwater contamination. </t>
  </si>
  <si>
    <t xml:space="preserve">Mortality incinerators can produce PM emissions.  Proper composting of mortalities can decrease ammonia and PM emissions. </t>
  </si>
  <si>
    <t>Mortality incinerators can produce emissions of NOx</t>
  </si>
  <si>
    <t>CO2 emissions are increased when incineration is used.  Methane releases are typically decreased from proper mortality management.</t>
  </si>
  <si>
    <t xml:space="preserve">Proper mortality management reduces odor emissions from dead animals </t>
  </si>
  <si>
    <t>There is no on-farm facility for disposal of livestock or poultry carcasses.</t>
  </si>
  <si>
    <t xml:space="preserve">Increase health and vigor of desirable plant species increases ground cover decreasing sheet and rill erosion.  </t>
  </si>
  <si>
    <t>Increase health and vigor of desirable plant species increases ground cover decreasing wind erosion.</t>
  </si>
  <si>
    <t>Increase health and vigor of desirable plant species increases ground cover decreasing  erosion potential.</t>
  </si>
  <si>
    <t>Based on management objective</t>
  </si>
  <si>
    <t>Pesticides may be used to control vegetation.</t>
  </si>
  <si>
    <t>There may be a slight improvement due to plant community ground cover reducing overland flow.</t>
  </si>
  <si>
    <t>Functional group change may create effect.</t>
  </si>
  <si>
    <t>Removal of vegetation by mechanical means or burning can increase short-term PM emissions.  However, there should be no long-term effect from herbaceous weed control.</t>
  </si>
  <si>
    <t>Removal of vegetation by chemical means or burning can increase short-term VOC and/or NOx emissions.  However, there should be no long-term effect from herbaceous weed control.</t>
  </si>
  <si>
    <t>Removal of vegetation by burning can increase short-term CO2 emissions.  However, there should be a positive long-term carbon sequestration effect from herbaceous weed control.</t>
  </si>
  <si>
    <t>The removal of competition increases desirable plant community health, vigor, and biodiversity.</t>
  </si>
  <si>
    <t>Undesirable species will be removed by physical, chemical, or biological means to make it suitable for the desired plant community.</t>
  </si>
  <si>
    <t>There will be a removal of competition to increase desirable plant community health, vigor, and biodiversity.</t>
  </si>
  <si>
    <t>Management may reduces fuel loadings.</t>
  </si>
  <si>
    <t>There may be an improvement in composition, structure, amount, and availability of plants for food.</t>
  </si>
  <si>
    <t>The degree will depend on the species removed and the enhancement of stand composition and structure.  There may be a slight to significant initial short-term loss of cover.</t>
  </si>
  <si>
    <t>Dependent on management goals for habitat characteristic.</t>
  </si>
  <si>
    <t xml:space="preserve">The reduction of undesirable  species increases production of forage that meets nutritional and productive needs for livestock. </t>
  </si>
  <si>
    <t>Planning area has brush cover.</t>
  </si>
  <si>
    <t>Reduction of brush canopy will increase  herbaceous ground cover resulting in increased infiltration, reduced overland flow and reduced soil detachment.  There may be a temporary increase in exposure of the soil surface following mechanical treatment.</t>
  </si>
  <si>
    <t>Runoff is reduced by increased ground cover.</t>
  </si>
  <si>
    <t>There will be increased moisture availability and plant use efficiency caused by decrease in undesirable species.</t>
  </si>
  <si>
    <t>Pesticides may be used to control brush.</t>
  </si>
  <si>
    <t>The decrease is due to improved plant cover and increased infiltration, reducing overland flow and runoff.</t>
  </si>
  <si>
    <t>Removal of vegetation by mechanical means or burning can increase short-term PM emissions.  However, there should be no long-term effect from brush management.</t>
  </si>
  <si>
    <t>Removal of vegetation by chemical means or burning can increase short-term VOC and/or NOx emissions.  However, there should be no long-term effect from brush management.</t>
  </si>
  <si>
    <t>Removal of vegetation by burning can increase short-term CO2 emissions.  However, there should be a positive long-term carbon sequestration effect from brush management.</t>
  </si>
  <si>
    <t>Undesirable brush species will be managed by physical, chemical, or biological means to make it suitable for the desired plant community.</t>
  </si>
  <si>
    <t>Management reduces fuel loadings.</t>
  </si>
  <si>
    <t>There will be an improvement in composition, structure, amount, and availability of plants for food.</t>
  </si>
  <si>
    <t xml:space="preserve">The degree will depend on the amount of brush removed and the enhancement of stand composition and structure. </t>
  </si>
  <si>
    <t>Removal or control of brush is planned to provide habitat continuity.</t>
  </si>
  <si>
    <t xml:space="preserve">The reduction of undesirable brush species increases production of forage that meets nutritional and productive needs for livestock. </t>
  </si>
  <si>
    <t>Brush manipulation is needed to achieve land management objectives.</t>
  </si>
  <si>
    <t>Polluted runoff is collected and stored.</t>
  </si>
  <si>
    <t>Pond contents will provide limited source of moisture.</t>
  </si>
  <si>
    <t xml:space="preserve">Storage provides flexibility in rate, timing, and location of waste application, reducing the potential for pathogen contamination.  Increased infiltration of water containing pathogens at the storage site is possible. </t>
  </si>
  <si>
    <t>Uncovered storages can increase ammonia emissions.  Uncovered solid material storages can increase particulate matter emissions.</t>
  </si>
  <si>
    <t>Uncovered storages can increase emissions of VOCs.</t>
  </si>
  <si>
    <t>Uncovered storages can increase emissions of methane and nitrous oxide.</t>
  </si>
  <si>
    <t>Uncovered storages can increase odor emissions.</t>
  </si>
  <si>
    <t>Vegetation reduces erosive energy of concentrated water flows reducing detachment of soil particles.</t>
  </si>
  <si>
    <t>Vegetation and surface litter reduces the flows contributing to gully erosion.</t>
  </si>
  <si>
    <t>Roots and vegetative matter from permanent vegetation increases organic matter.</t>
  </si>
  <si>
    <t>Plants may take up some salts, and increased root penetration improves infiltration that may lead to increased leaching.</t>
  </si>
  <si>
    <t>Reduced runoff results in increased water infiltration which will slightly reduce the potential for flooding or ponding.</t>
  </si>
  <si>
    <t>Snow is captured by tree/shrub crowns and deposited between rows.</t>
  </si>
  <si>
    <t>Trees and shrubs take up pesticide residues and may intercept pesticide drift.  Also, the practice reduces runoff and erosion.</t>
  </si>
  <si>
    <t>Trees and shrubs take up pesticide residues.  Also, pesticide degradation may be improved by increased soil organic matter and biological activity.</t>
  </si>
  <si>
    <t>Plants and soil organisms uptake nutrients.</t>
  </si>
  <si>
    <t>Vegetation encourages infiltration, which reduces the amount of surface runoff.</t>
  </si>
  <si>
    <t>The action may promote increased salinity uptake due to vigorous plant growth..</t>
  </si>
  <si>
    <t>Ground vegetation captures and delays pathogen movement and thereby increase their mortality.</t>
  </si>
  <si>
    <t>Improved vegetation encourages infiltration of surface water and associated pathogens, but increased plant vigor and microbial activity reduces pathogen numbers.</t>
  </si>
  <si>
    <t>Vegetation retards sediment-laden water to allow it to drop sediment load.</t>
  </si>
  <si>
    <t>Surface run-off is diminished if flow is intercepted by alley cropping.</t>
  </si>
  <si>
    <t>Growing plants will take up metals.</t>
  </si>
  <si>
    <t>The action may promote increased uptake due to vigorous plant growth.</t>
  </si>
  <si>
    <t>Permanent vegetation can serve as a windbreak, reducing erosive wind velocities and providing a stable area which stops saltating particles.</t>
  </si>
  <si>
    <t xml:space="preserve">Plants are selected for desirable composition and structural characteristics.  </t>
  </si>
  <si>
    <t>Plant species are chosen and managed to enhance food value for target species.</t>
  </si>
  <si>
    <t>Suitable plant species may be selected and managed to enhance cover/shelter for target wildlife species.</t>
  </si>
  <si>
    <t xml:space="preserve">Tall vegetation creates vertical habitat structure for target species. </t>
  </si>
  <si>
    <t>Trees are chosen to limit livestock heat stress.</t>
  </si>
  <si>
    <t xml:space="preserve">Depending on previous land uses, alley cropping management operations may be comparatively more energy-efficient. </t>
  </si>
  <si>
    <t>Depending on previous land uses, alley cropping management operations may be comparatively more energy-efficient.  Potential biofuel production may or may not produce an energy gain.</t>
  </si>
  <si>
    <t>Cropland or forage land fields. Field concerns are water and wind erosion, plant stress and lack of woody habitat and products.</t>
  </si>
  <si>
    <t>Provides for spill containment of pesticide mixing operation</t>
  </si>
  <si>
    <t>Provides for spill containment of fertilizer mixing operation</t>
  </si>
  <si>
    <t>Proper handling of solid agrichemicals can reduce emissions of particulate matter.  Proper handling of nitrogen-based fertilizers can reduce emissions of ammonia.</t>
  </si>
  <si>
    <t>Proper handling of organic liquids can reduce emissions of VOCs.</t>
  </si>
  <si>
    <t>Food</t>
  </si>
  <si>
    <t>Cover/Shelter</t>
  </si>
  <si>
    <t>Water</t>
  </si>
  <si>
    <t>Habitat Continuity (Space)</t>
  </si>
  <si>
    <t>BASELINE</t>
  </si>
  <si>
    <t>Conservation Practice Physical Effects (CPPE) for Colorado, FY2017</t>
  </si>
  <si>
    <t xml:space="preserve">.  </t>
  </si>
  <si>
    <t>.</t>
  </si>
  <si>
    <t xml:space="preserve">. </t>
  </si>
  <si>
    <t xml:space="preserve"> since subsidence is water table function.</t>
  </si>
  <si>
    <t/>
  </si>
  <si>
    <t>Prescribed Grazing (528)</t>
  </si>
  <si>
    <t>SUMMARY</t>
  </si>
  <si>
    <t>NOTE</t>
  </si>
  <si>
    <t>Fence (382)</t>
  </si>
  <si>
    <t>Watering Facility (614)</t>
  </si>
  <si>
    <r>
      <rPr>
        <b/>
        <sz val="11"/>
        <rFont val="Calibri"/>
        <family val="2"/>
        <scheme val="minor"/>
      </rPr>
      <t>1] Short-term effects are NOT rated:</t>
    </r>
    <r>
      <rPr>
        <sz val="11"/>
        <rFont val="Calibri"/>
        <family val="2"/>
        <scheme val="minor"/>
      </rPr>
      <t xml:space="preserve"> those during installation, shortly after construction, installation, planting, etc. are NOT rated unless the practice characteristically reaches a functional state quickly. Short-term effects may cause adverse but temporary consequences. Such consequences are anticipated in the planning process and </t>
    </r>
    <r>
      <rPr>
        <b/>
        <sz val="11"/>
        <color rgb="FFC00000"/>
        <rFont val="Calibri"/>
        <family val="2"/>
        <scheme val="minor"/>
      </rPr>
      <t xml:space="preserve">mitigating measures are planned to either avoid or minimize the effect. </t>
    </r>
    <r>
      <rPr>
        <b/>
        <sz val="11"/>
        <color rgb="FFFF0000"/>
        <rFont val="Calibri"/>
        <family val="2"/>
        <scheme val="minor"/>
      </rPr>
      <t xml:space="preserve"> </t>
    </r>
    <r>
      <rPr>
        <sz val="11"/>
        <rFont val="Calibri"/>
        <family val="2"/>
        <scheme val="minor"/>
      </rPr>
      <t>NRCS policy requires an on-site environmental evaluation that identifies and requires these mitigating measures.</t>
    </r>
  </si>
  <si>
    <t>Fish and Wildlife Habitat</t>
  </si>
  <si>
    <r>
      <t xml:space="preserve">Result if All Practices Are Applied
</t>
    </r>
    <r>
      <rPr>
        <sz val="8"/>
        <rFont val="Arial"/>
        <family val="2"/>
      </rPr>
      <t>(scale -5 to 5)</t>
    </r>
  </si>
  <si>
    <t>Physical Effect Value</t>
  </si>
  <si>
    <r>
      <rPr>
        <b/>
        <sz val="11"/>
        <rFont val="Calibri"/>
        <family val="2"/>
        <scheme val="minor"/>
      </rPr>
      <t>2]</t>
    </r>
    <r>
      <rPr>
        <sz val="11"/>
        <rFont val="Calibri"/>
        <family val="2"/>
        <scheme val="minor"/>
      </rPr>
      <t xml:space="preserve"> </t>
    </r>
    <r>
      <rPr>
        <b/>
        <sz val="11"/>
        <rFont val="Calibri"/>
        <family val="2"/>
        <scheme val="minor"/>
      </rPr>
      <t>No Effects.</t>
    </r>
    <r>
      <rPr>
        <sz val="11"/>
        <rFont val="Calibri"/>
        <family val="2"/>
        <scheme val="minor"/>
      </rPr>
      <t xml:space="preserve"> Resource concerns are rated as they are applied following the practice standard and NRCS policy.  Therefore many practices have a 'no effect' because NRCS policy requires mitigating measures to eliminate or avoid many of the adverse effects.</t>
    </r>
  </si>
  <si>
    <r>
      <rPr>
        <b/>
        <sz val="10"/>
        <rFont val="Calibri"/>
        <family val="2"/>
        <scheme val="minor"/>
      </rPr>
      <t>1] Short-term effects are NOT rated:</t>
    </r>
    <r>
      <rPr>
        <sz val="10"/>
        <rFont val="Calibri"/>
        <family val="2"/>
        <scheme val="minor"/>
      </rPr>
      <t xml:space="preserve"> those during installation, shortly after construction, installation, planting, etc. are NOT rated unless the practice characteristically reaches a functional state quickly. Short-term effects may cause adverse but temporary consequences. Such consequences are anticipated in the planning process and </t>
    </r>
    <r>
      <rPr>
        <b/>
        <sz val="10"/>
        <color rgb="FFC00000"/>
        <rFont val="Calibri"/>
        <family val="2"/>
        <scheme val="minor"/>
      </rPr>
      <t xml:space="preserve">mitigating measures are planned to either avoid or minimize the effect. </t>
    </r>
    <r>
      <rPr>
        <b/>
        <sz val="10"/>
        <color rgb="FFFF0000"/>
        <rFont val="Calibri"/>
        <family val="2"/>
        <scheme val="minor"/>
      </rPr>
      <t xml:space="preserve"> </t>
    </r>
    <r>
      <rPr>
        <sz val="10"/>
        <rFont val="Calibri"/>
        <family val="2"/>
        <scheme val="minor"/>
      </rPr>
      <t>NRCS policy requires an on-site environmental evaluation that identifies and requires these mitigating measures.</t>
    </r>
  </si>
  <si>
    <r>
      <rPr>
        <b/>
        <sz val="10"/>
        <rFont val="Calibri"/>
        <family val="2"/>
        <scheme val="minor"/>
      </rPr>
      <t>2]</t>
    </r>
    <r>
      <rPr>
        <sz val="10"/>
        <rFont val="Calibri"/>
        <family val="2"/>
        <scheme val="minor"/>
      </rPr>
      <t xml:space="preserve"> </t>
    </r>
    <r>
      <rPr>
        <b/>
        <sz val="10"/>
        <rFont val="Calibri"/>
        <family val="2"/>
        <scheme val="minor"/>
      </rPr>
      <t>No Effects.</t>
    </r>
    <r>
      <rPr>
        <sz val="10"/>
        <rFont val="Calibri"/>
        <family val="2"/>
        <scheme val="minor"/>
      </rPr>
      <t xml:space="preserve"> Resource concerns are rated as they are applied following the practice standard and NRCS policy.  Therefore many practices have a 'no effect' because NRCS policy requires mitigating measures to eliminate or avoid many of the adverse effects.</t>
    </r>
  </si>
  <si>
    <t xml:space="preserve">  Inadequate Feed &amp; Forage</t>
  </si>
  <si>
    <t xml:space="preserve">  Inadequate Structure &amp; Composition </t>
  </si>
  <si>
    <t xml:space="preserve">  Wildfire Hazard, Excessive Biomass </t>
  </si>
  <si>
    <t xml:space="preserve">  Emissions of Greenhouse Gases</t>
  </si>
  <si>
    <t xml:space="preserve">  Emissions: PMs &amp; Precursor</t>
  </si>
  <si>
    <t>Surface Water: Excess Pathogens &amp; Chemicals</t>
  </si>
  <si>
    <t>Salts in Groundwater</t>
  </si>
  <si>
    <t>Salts in Surface Water</t>
  </si>
  <si>
    <t>Nutrients in Groundwater</t>
  </si>
  <si>
    <t>Wildfire Hazard, Excessive Biomass</t>
  </si>
  <si>
    <t xml:space="preserve">Inadequate Structure &amp; Composition </t>
  </si>
  <si>
    <t>Undesirable Plant Productivity &amp; Health</t>
  </si>
  <si>
    <t>Farm/Ranch Practices &amp; Operations</t>
  </si>
  <si>
    <t>Emissions: Particulate Matter &amp; Precursor</t>
  </si>
  <si>
    <t>Surface Water: Petroleum, Heavy Metals etc</t>
  </si>
  <si>
    <t>Groundwater: Petroleum, Heavy Metals etc</t>
  </si>
  <si>
    <t>Groundwater: Excess Pathogens &amp; Chemicals</t>
  </si>
  <si>
    <t>Excessive Bank Erosion (stream/waterway)</t>
  </si>
  <si>
    <t>Surface Water: Excess Pathogens &amp; Chem.</t>
  </si>
  <si>
    <t>Groundwater: Excess Pathogens &amp; Chem.</t>
  </si>
  <si>
    <t>Surface Water: Petroleum, Heavy Metals…</t>
  </si>
  <si>
    <t>Groundwater: Petroleum, Heavy Metals…</t>
  </si>
  <si>
    <t xml:space="preserve">  Concentration of Salts/Other Chemicals</t>
  </si>
  <si>
    <r>
      <t>Rationale</t>
    </r>
    <r>
      <rPr>
        <sz val="11"/>
        <color theme="1" tint="0.249977111117893"/>
        <rFont val="Calibri"/>
        <family val="2"/>
        <scheme val="minor"/>
      </rPr>
      <t xml:space="preserve"> </t>
    </r>
    <r>
      <rPr>
        <i/>
        <sz val="10"/>
        <color theme="1" tint="0.249977111117893"/>
        <rFont val="Calibri"/>
        <family val="2"/>
        <scheme val="minor"/>
      </rPr>
      <t>(if available)</t>
    </r>
  </si>
  <si>
    <t>Cover Crop (340)</t>
  </si>
</sst>
</file>

<file path=xl/styles.xml><?xml version="1.0" encoding="utf-8"?>
<styleSheet xmlns="http://schemas.openxmlformats.org/spreadsheetml/2006/main" xmlns:mc="http://schemas.openxmlformats.org/markup-compatibility/2006" xmlns:x14ac="http://schemas.microsoft.com/office/spreadsheetml/2009/9/ac" mc:Ignorable="x14ac">
  <fonts count="69" x14ac:knownFonts="1">
    <font>
      <sz val="11"/>
      <color rgb="FF000000"/>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color rgb="FF000000"/>
      <name val="Calibri"/>
      <family val="2"/>
      <scheme val="minor"/>
    </font>
    <font>
      <b/>
      <sz val="12"/>
      <color rgb="FF000000"/>
      <name val="Calibri"/>
      <family val="2"/>
      <scheme val="minor"/>
    </font>
    <font>
      <b/>
      <sz val="13"/>
      <color rgb="FF000000"/>
      <name val="Calibri"/>
      <family val="2"/>
      <scheme val="minor"/>
    </font>
    <font>
      <sz val="10"/>
      <color rgb="FF000000"/>
      <name val="Calibri"/>
      <family val="2"/>
      <scheme val="minor"/>
    </font>
    <font>
      <b/>
      <sz val="10"/>
      <color rgb="FF000000"/>
      <name val="Calibri"/>
      <family val="2"/>
      <scheme val="minor"/>
    </font>
    <font>
      <b/>
      <sz val="10"/>
      <name val="Arial"/>
      <family val="2"/>
    </font>
    <font>
      <sz val="10"/>
      <name val="Arial"/>
      <family val="2"/>
    </font>
    <font>
      <sz val="10"/>
      <name val="Calibri"/>
      <family val="2"/>
      <scheme val="minor"/>
    </font>
    <font>
      <b/>
      <sz val="10"/>
      <name val="Calibri"/>
      <family val="2"/>
      <scheme val="minor"/>
    </font>
    <font>
      <b/>
      <sz val="12"/>
      <name val="Arial"/>
      <family val="2"/>
    </font>
    <font>
      <sz val="9"/>
      <color rgb="FFFF0000"/>
      <name val="Arial"/>
      <family val="2"/>
    </font>
    <font>
      <sz val="9"/>
      <name val="Arial"/>
      <family val="2"/>
    </font>
    <font>
      <sz val="5"/>
      <name val="Arial"/>
      <family val="2"/>
    </font>
    <font>
      <sz val="9"/>
      <color indexed="10"/>
      <name val="Arial"/>
      <family val="2"/>
    </font>
    <font>
      <sz val="10"/>
      <color rgb="FFFF0000"/>
      <name val="Arial"/>
      <family val="2"/>
    </font>
    <font>
      <b/>
      <sz val="12"/>
      <color theme="2" tint="-0.749992370372631"/>
      <name val="Arial"/>
      <family val="2"/>
    </font>
    <font>
      <sz val="12"/>
      <name val="Arial"/>
      <family val="2"/>
    </font>
    <font>
      <b/>
      <sz val="10"/>
      <color indexed="12"/>
      <name val="Arial"/>
      <family val="2"/>
    </font>
    <font>
      <sz val="12"/>
      <name val="Times New Roman"/>
      <family val="1"/>
    </font>
    <font>
      <sz val="11"/>
      <name val="Calibri"/>
      <family val="2"/>
      <scheme val="minor"/>
    </font>
    <font>
      <b/>
      <sz val="12"/>
      <name val="Calibri"/>
      <family val="2"/>
      <scheme val="minor"/>
    </font>
    <font>
      <sz val="12"/>
      <name val="Calibri"/>
      <family val="2"/>
      <scheme val="minor"/>
    </font>
    <font>
      <sz val="16"/>
      <name val="Calibri"/>
      <family val="2"/>
      <scheme val="minor"/>
    </font>
    <font>
      <b/>
      <sz val="16"/>
      <name val="Calibri"/>
      <family val="2"/>
      <scheme val="minor"/>
    </font>
    <font>
      <sz val="10"/>
      <color theme="2" tint="-0.749992370372631"/>
      <name val="Calibri"/>
      <family val="2"/>
      <scheme val="minor"/>
    </font>
    <font>
      <sz val="10"/>
      <color theme="1" tint="0.34998626667073579"/>
      <name val="Arial"/>
      <family val="2"/>
    </font>
    <font>
      <i/>
      <sz val="10"/>
      <color theme="1" tint="0.499984740745262"/>
      <name val="Calibri"/>
      <family val="2"/>
      <scheme val="minor"/>
    </font>
    <font>
      <b/>
      <sz val="10"/>
      <color theme="1" tint="0.34998626667073579"/>
      <name val="Calibri"/>
      <family val="2"/>
      <scheme val="minor"/>
    </font>
    <font>
      <b/>
      <sz val="12"/>
      <color theme="0"/>
      <name val="Calibri"/>
      <family val="2"/>
      <scheme val="minor"/>
    </font>
    <font>
      <b/>
      <sz val="11"/>
      <name val="Calibri"/>
      <family val="2"/>
      <scheme val="minor"/>
    </font>
    <font>
      <b/>
      <sz val="11"/>
      <color rgb="FFFF0000"/>
      <name val="Calibri"/>
      <family val="2"/>
      <scheme val="minor"/>
    </font>
    <font>
      <b/>
      <sz val="11"/>
      <color theme="1" tint="0.249977111117893"/>
      <name val="Calibri"/>
      <family val="2"/>
      <scheme val="minor"/>
    </font>
    <font>
      <b/>
      <sz val="11"/>
      <color theme="2" tint="-0.749992370372631"/>
      <name val="Calibri"/>
      <family val="2"/>
      <scheme val="minor"/>
    </font>
    <font>
      <b/>
      <sz val="11"/>
      <color rgb="FFC00000"/>
      <name val="Calibri"/>
      <family val="2"/>
      <scheme val="minor"/>
    </font>
    <font>
      <sz val="8"/>
      <name val="Arial"/>
      <family val="2"/>
    </font>
    <font>
      <sz val="10.5"/>
      <color theme="2" tint="-0.749992370372631"/>
      <name val="Calibri"/>
      <family val="2"/>
      <scheme val="minor"/>
    </font>
    <font>
      <b/>
      <sz val="10"/>
      <color rgb="FFC00000"/>
      <name val="Calibri"/>
      <family val="2"/>
      <scheme val="minor"/>
    </font>
    <font>
      <b/>
      <sz val="10"/>
      <color rgb="FFFF0000"/>
      <name val="Calibri"/>
      <family val="2"/>
      <scheme val="minor"/>
    </font>
    <font>
      <b/>
      <sz val="10"/>
      <color indexed="12"/>
      <name val="Calibri"/>
      <family val="2"/>
      <scheme val="minor"/>
    </font>
    <font>
      <sz val="5"/>
      <name val="Calibri"/>
      <family val="2"/>
      <scheme val="minor"/>
    </font>
    <font>
      <b/>
      <sz val="12"/>
      <color indexed="12"/>
      <name val="Calibri"/>
      <family val="2"/>
      <scheme val="minor"/>
    </font>
    <font>
      <sz val="9.5"/>
      <color theme="2" tint="-0.749992370372631"/>
      <name val="Calibri"/>
      <family val="2"/>
      <scheme val="minor"/>
    </font>
    <font>
      <sz val="11"/>
      <color theme="1" tint="0.249977111117893"/>
      <name val="Calibri"/>
      <family val="2"/>
      <scheme val="minor"/>
    </font>
    <font>
      <sz val="11"/>
      <color theme="2" tint="-0.749992370372631"/>
      <name val="Calibri"/>
      <family val="2"/>
      <scheme val="minor"/>
    </font>
    <font>
      <b/>
      <sz val="11"/>
      <color indexed="12"/>
      <name val="Calibri"/>
      <family val="2"/>
      <scheme val="minor"/>
    </font>
    <font>
      <i/>
      <sz val="10"/>
      <color theme="1" tint="0.249977111117893"/>
      <name val="Calibri"/>
      <family val="2"/>
      <scheme val="minor"/>
    </font>
    <font>
      <sz val="8"/>
      <name val="Calibri"/>
      <family val="2"/>
      <scheme val="minor"/>
    </font>
    <font>
      <sz val="8"/>
      <color rgb="FF000000"/>
      <name val="Calibri"/>
      <family val="2"/>
      <scheme val="minor"/>
    </font>
    <font>
      <sz val="7.5"/>
      <name val="Calibri"/>
      <family val="2"/>
      <scheme val="minor"/>
    </font>
    <font>
      <sz val="7.5"/>
      <color rgb="FF0000FF"/>
      <name val="Calibri"/>
      <family val="2"/>
      <scheme val="minor"/>
    </font>
    <font>
      <b/>
      <sz val="7.5"/>
      <name val="Calibri"/>
      <family val="2"/>
      <scheme val="minor"/>
    </font>
  </fonts>
  <fills count="4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4.9989318521683403E-2"/>
        <bgColor indexed="64"/>
      </patternFill>
    </fill>
    <fill>
      <patternFill patternType="solid">
        <fgColor theme="0" tint="-4.9989318521683403E-2"/>
        <bgColor rgb="FF000000"/>
      </patternFill>
    </fill>
    <fill>
      <patternFill patternType="solid">
        <fgColor theme="0"/>
        <bgColor indexed="64"/>
      </patternFill>
    </fill>
    <fill>
      <patternFill patternType="solid">
        <fgColor theme="0" tint="-0.14999847407452621"/>
        <bgColor indexed="64"/>
      </patternFill>
    </fill>
    <fill>
      <patternFill patternType="solid">
        <fgColor theme="7" tint="0.79998168889431442"/>
        <bgColor rgb="FF000000"/>
      </patternFill>
    </fill>
    <fill>
      <patternFill patternType="solid">
        <fgColor theme="3" tint="0.79998168889431442"/>
        <bgColor indexed="64"/>
      </patternFill>
    </fill>
    <fill>
      <patternFill patternType="solid">
        <fgColor theme="5" tint="0.59999389629810485"/>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7" tint="0.79998168889431442"/>
        <bgColor indexed="64"/>
      </patternFill>
    </fill>
  </fills>
  <borders count="3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hair">
        <color theme="1" tint="0.34998626667073579"/>
      </left>
      <right style="hair">
        <color theme="1" tint="0.34998626667073579"/>
      </right>
      <top style="hair">
        <color theme="1" tint="0.34998626667073579"/>
      </top>
      <bottom style="hair">
        <color theme="1" tint="0.34998626667073579"/>
      </bottom>
      <diagonal/>
    </border>
    <border>
      <left style="hair">
        <color theme="1" tint="0.499984740745262"/>
      </left>
      <right style="hair">
        <color theme="1" tint="0.499984740745262"/>
      </right>
      <top style="hair">
        <color theme="1" tint="0.499984740745262"/>
      </top>
      <bottom style="hair">
        <color theme="1" tint="0.499984740745262"/>
      </bottom>
      <diagonal/>
    </border>
    <border>
      <left style="hair">
        <color theme="1" tint="0.499984740745262"/>
      </left>
      <right style="hair">
        <color theme="1" tint="0.499984740745262"/>
      </right>
      <top/>
      <bottom style="hair">
        <color theme="1" tint="0.499984740745262"/>
      </bottom>
      <diagonal/>
    </border>
    <border>
      <left/>
      <right/>
      <top/>
      <bottom style="thin">
        <color indexed="64"/>
      </bottom>
      <diagonal/>
    </border>
    <border>
      <left style="hair">
        <color theme="1" tint="0.499984740745262"/>
      </left>
      <right style="hair">
        <color theme="1" tint="0.499984740745262"/>
      </right>
      <top/>
      <bottom style="hair">
        <color theme="1" tint="0.24994659260841701"/>
      </bottom>
      <diagonal/>
    </border>
    <border>
      <left/>
      <right/>
      <top/>
      <bottom style="hair">
        <color theme="1" tint="0.24994659260841701"/>
      </bottom>
      <diagonal/>
    </border>
    <border>
      <left/>
      <right/>
      <top style="hair">
        <color theme="1" tint="0.499984740745262"/>
      </top>
      <bottom/>
      <diagonal/>
    </border>
    <border>
      <left style="hair">
        <color theme="1" tint="0.499984740745262"/>
      </left>
      <right style="hair">
        <color theme="1" tint="0.499984740745262"/>
      </right>
      <top style="hair">
        <color theme="1" tint="0.499984740745262"/>
      </top>
      <bottom style="thin">
        <color indexed="64"/>
      </bottom>
      <diagonal/>
    </border>
    <border>
      <left style="thin">
        <color auto="1"/>
      </left>
      <right style="hair">
        <color theme="1" tint="0.499984740745262"/>
      </right>
      <top style="thin">
        <color indexed="64"/>
      </top>
      <bottom style="hair">
        <color theme="1" tint="0.499984740745262"/>
      </bottom>
      <diagonal/>
    </border>
    <border>
      <left style="thin">
        <color auto="1"/>
      </left>
      <right style="hair">
        <color theme="1" tint="0.499984740745262"/>
      </right>
      <top style="hair">
        <color theme="1" tint="0.499984740745262"/>
      </top>
      <bottom style="hair">
        <color theme="1" tint="0.499984740745262"/>
      </bottom>
      <diagonal/>
    </border>
    <border>
      <left style="thin">
        <color auto="1"/>
      </left>
      <right style="hair">
        <color theme="1" tint="0.499984740745262"/>
      </right>
      <top style="hair">
        <color theme="1" tint="0.499984740745262"/>
      </top>
      <bottom style="thin">
        <color indexed="64"/>
      </bottom>
      <diagonal/>
    </border>
    <border>
      <left style="thin">
        <color indexed="64"/>
      </left>
      <right/>
      <top/>
      <bottom style="hair">
        <color theme="1" tint="0.24994659260841701"/>
      </bottom>
      <diagonal/>
    </border>
    <border>
      <left style="thin">
        <color indexed="64"/>
      </left>
      <right style="hair">
        <color theme="1" tint="0.499984740745262"/>
      </right>
      <top/>
      <bottom style="hair">
        <color theme="1" tint="0.499984740745262"/>
      </bottom>
      <diagonal/>
    </border>
    <border>
      <left style="thin">
        <color indexed="64"/>
      </left>
      <right/>
      <top/>
      <bottom style="thin">
        <color indexed="64"/>
      </bottom>
      <diagonal/>
    </border>
    <border>
      <left style="thin">
        <color indexed="64"/>
      </left>
      <right style="hair">
        <color theme="1" tint="0.499984740745262"/>
      </right>
      <top/>
      <bottom style="hair">
        <color theme="1" tint="0.24994659260841701"/>
      </bottom>
      <diagonal/>
    </border>
    <border>
      <left style="hair">
        <color theme="1" tint="0.24994659260841701"/>
      </left>
      <right style="hair">
        <color theme="1" tint="0.24994659260841701"/>
      </right>
      <top style="hair">
        <color theme="1" tint="0.24994659260841701"/>
      </top>
      <bottom style="hair">
        <color theme="1" tint="0.24994659260841701"/>
      </bottom>
      <diagonal/>
    </border>
    <border>
      <left style="hair">
        <color theme="1" tint="0.34998626667073579"/>
      </left>
      <right style="hair">
        <color theme="1" tint="0.34998626667073579"/>
      </right>
      <top style="hair">
        <color theme="1" tint="0.34998626667073579"/>
      </top>
      <bottom/>
      <diagonal/>
    </border>
    <border>
      <left style="hair">
        <color theme="1" tint="0.24994659260841701"/>
      </left>
      <right style="hair">
        <color theme="1" tint="0.24994659260841701"/>
      </right>
      <top style="hair">
        <color theme="1" tint="0.24994659260841701"/>
      </top>
      <bottom/>
      <diagonal/>
    </border>
    <border>
      <left/>
      <right/>
      <top style="thin">
        <color auto="1"/>
      </top>
      <bottom style="hair">
        <color theme="1" tint="0.34998626667073579"/>
      </bottom>
      <diagonal/>
    </border>
  </borders>
  <cellStyleXfs count="46">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4" fillId="0" borderId="0"/>
    <xf numFmtId="0" fontId="24" fillId="0" borderId="0"/>
    <xf numFmtId="0" fontId="23" fillId="0" borderId="0"/>
    <xf numFmtId="0" fontId="23" fillId="0" borderId="0"/>
  </cellStyleXfs>
  <cellXfs count="230">
    <xf numFmtId="0" fontId="0" fillId="0" borderId="0" xfId="0"/>
    <xf numFmtId="0" fontId="24" fillId="0" borderId="0" xfId="42"/>
    <xf numFmtId="0" fontId="23" fillId="0" borderId="0" xfId="42" applyFont="1" applyFill="1" applyBorder="1"/>
    <xf numFmtId="0" fontId="24" fillId="0" borderId="0" xfId="42" applyFill="1" applyBorder="1"/>
    <xf numFmtId="0" fontId="24" fillId="0" borderId="0" xfId="42" applyFill="1"/>
    <xf numFmtId="0" fontId="28" fillId="0" borderId="0" xfId="42" applyFont="1" applyFill="1" applyBorder="1" applyAlignment="1">
      <alignment horizontal="left" vertical="top" wrapText="1"/>
    </xf>
    <xf numFmtId="0" fontId="30" fillId="0" borderId="0" xfId="43" applyFont="1" applyFill="1" applyProtection="1"/>
    <xf numFmtId="0" fontId="31" fillId="0" borderId="0" xfId="43" quotePrefix="1" applyFont="1" applyFill="1" applyAlignment="1" applyProtection="1">
      <alignment horizontal="left"/>
    </xf>
    <xf numFmtId="0" fontId="24" fillId="0" borderId="0" xfId="43" applyFill="1" applyProtection="1"/>
    <xf numFmtId="0" fontId="24" fillId="0" borderId="0" xfId="43" applyFont="1" applyFill="1" applyProtection="1"/>
    <xf numFmtId="0" fontId="32" fillId="0" borderId="0" xfId="43" applyFont="1" applyFill="1" applyAlignment="1">
      <alignment horizontal="center"/>
    </xf>
    <xf numFmtId="0" fontId="24" fillId="0" borderId="0" xfId="43" applyFill="1" applyBorder="1"/>
    <xf numFmtId="0" fontId="24" fillId="0" borderId="0" xfId="43" applyFill="1"/>
    <xf numFmtId="0" fontId="24" fillId="0" borderId="0" xfId="43" applyFont="1" applyFill="1"/>
    <xf numFmtId="0" fontId="34" fillId="0" borderId="0" xfId="43" applyFont="1" applyFill="1" applyBorder="1"/>
    <xf numFmtId="0" fontId="23" fillId="0" borderId="0" xfId="43" applyFont="1" applyFill="1" applyBorder="1" applyAlignment="1">
      <alignment horizontal="center"/>
    </xf>
    <xf numFmtId="0" fontId="35" fillId="0" borderId="0" xfId="43" quotePrefix="1" applyFont="1" applyFill="1" applyBorder="1" applyAlignment="1">
      <alignment horizontal="center"/>
    </xf>
    <xf numFmtId="0" fontId="34" fillId="0" borderId="0" xfId="43" applyFont="1" applyFill="1" applyProtection="1"/>
    <xf numFmtId="0" fontId="34" fillId="0" borderId="0" xfId="43" applyFont="1" applyFill="1"/>
    <xf numFmtId="0" fontId="24" fillId="0" borderId="0" xfId="43" applyFont="1" applyFill="1" applyBorder="1"/>
    <xf numFmtId="0" fontId="23" fillId="0" borderId="0" xfId="43" applyFont="1" applyFill="1" applyBorder="1"/>
    <xf numFmtId="9" fontId="24" fillId="0" borderId="0" xfId="43" applyNumberFormat="1" applyFont="1" applyFill="1" applyProtection="1"/>
    <xf numFmtId="9" fontId="30" fillId="0" borderId="0" xfId="43" applyNumberFormat="1" applyFont="1" applyFill="1" applyProtection="1"/>
    <xf numFmtId="0" fontId="34" fillId="0" borderId="0" xfId="43" quotePrefix="1" applyFont="1" applyFill="1" applyBorder="1" applyAlignment="1">
      <alignment horizontal="right"/>
    </xf>
    <xf numFmtId="0" fontId="29" fillId="0" borderId="0" xfId="43" applyFont="1" applyFill="1" applyBorder="1"/>
    <xf numFmtId="0" fontId="0" fillId="0" borderId="0" xfId="0" applyProtection="1"/>
    <xf numFmtId="0" fontId="0" fillId="0" borderId="0" xfId="0" applyAlignment="1" applyProtection="1">
      <alignment horizontal="center" vertical="center"/>
    </xf>
    <xf numFmtId="0" fontId="20" fillId="0" borderId="0" xfId="0" applyFont="1" applyProtection="1"/>
    <xf numFmtId="0" fontId="0" fillId="0" borderId="0" xfId="0" applyAlignment="1" applyProtection="1">
      <alignment vertical="center"/>
    </xf>
    <xf numFmtId="0" fontId="18" fillId="0" borderId="0" xfId="0" applyFont="1" applyAlignment="1" applyProtection="1">
      <alignment horizontal="center" vertical="center"/>
    </xf>
    <xf numFmtId="0" fontId="22" fillId="0" borderId="0" xfId="0" applyFont="1" applyProtection="1"/>
    <xf numFmtId="0" fontId="22" fillId="0" borderId="0" xfId="0" applyFont="1" applyAlignment="1" applyProtection="1">
      <alignment vertical="top"/>
    </xf>
    <xf numFmtId="0" fontId="21" fillId="34" borderId="11" xfId="0" applyFont="1" applyFill="1" applyBorder="1" applyAlignment="1" applyProtection="1">
      <alignment horizontal="center" vertical="top" wrapText="1"/>
    </xf>
    <xf numFmtId="0" fontId="25" fillId="36" borderId="10" xfId="0" applyFont="1" applyFill="1" applyBorder="1" applyAlignment="1" applyProtection="1">
      <alignment vertical="top" wrapText="1"/>
    </xf>
    <xf numFmtId="49" fontId="25" fillId="36" borderId="10" xfId="0" quotePrefix="1" applyNumberFormat="1" applyFont="1" applyFill="1" applyBorder="1" applyAlignment="1" applyProtection="1">
      <alignment horizontal="center" vertical="top" wrapText="1"/>
    </xf>
    <xf numFmtId="0" fontId="21" fillId="0" borderId="0" xfId="0" applyFont="1" applyProtection="1"/>
    <xf numFmtId="0" fontId="25" fillId="36" borderId="10" xfId="0" applyNumberFormat="1" applyFont="1" applyFill="1" applyBorder="1" applyAlignment="1" applyProtection="1">
      <alignment horizontal="center" vertical="top" wrapText="1"/>
    </xf>
    <xf numFmtId="49" fontId="25" fillId="36" borderId="10" xfId="0" applyNumberFormat="1" applyFont="1" applyFill="1" applyBorder="1" applyAlignment="1" applyProtection="1">
      <alignment horizontal="center" vertical="top" wrapText="1"/>
    </xf>
    <xf numFmtId="0" fontId="21" fillId="0" borderId="0" xfId="0" applyFont="1" applyAlignment="1" applyProtection="1">
      <alignment horizontal="center" vertical="center"/>
    </xf>
    <xf numFmtId="0" fontId="21" fillId="0" borderId="0" xfId="0" applyFont="1" applyAlignment="1" applyProtection="1">
      <alignment vertical="center"/>
    </xf>
    <xf numFmtId="0" fontId="21" fillId="33" borderId="12" xfId="0" applyFont="1" applyFill="1" applyBorder="1" applyAlignment="1" applyProtection="1">
      <alignment horizontal="center" vertical="center" wrapText="1"/>
    </xf>
    <xf numFmtId="0" fontId="21" fillId="33" borderId="11" xfId="0" applyFont="1" applyFill="1" applyBorder="1" applyAlignment="1" applyProtection="1">
      <alignment horizontal="center" vertical="top" wrapText="1"/>
    </xf>
    <xf numFmtId="0" fontId="21" fillId="34" borderId="13" xfId="0" applyFont="1" applyFill="1" applyBorder="1" applyAlignment="1" applyProtection="1">
      <alignment horizontal="center" vertical="top" wrapText="1"/>
    </xf>
    <xf numFmtId="0" fontId="33" fillId="0" borderId="0" xfId="43" quotePrefix="1" applyFont="1" applyFill="1" applyBorder="1" applyAlignment="1" applyProtection="1">
      <alignment vertical="top"/>
    </xf>
    <xf numFmtId="0" fontId="24" fillId="0" borderId="0" xfId="43" applyFill="1" applyAlignment="1" applyProtection="1">
      <alignment vertical="center"/>
    </xf>
    <xf numFmtId="0" fontId="24" fillId="0" borderId="0" xfId="43" applyFont="1" applyFill="1" applyBorder="1" applyAlignment="1" applyProtection="1">
      <alignment vertical="center"/>
    </xf>
    <xf numFmtId="0" fontId="24" fillId="0" borderId="0" xfId="43" applyFill="1" applyAlignment="1">
      <alignment vertical="center"/>
    </xf>
    <xf numFmtId="0" fontId="22" fillId="0" borderId="0" xfId="0" applyFont="1" applyAlignment="1" applyProtection="1">
      <alignment horizontal="center" vertical="top"/>
    </xf>
    <xf numFmtId="0" fontId="24" fillId="0" borderId="0" xfId="42" applyAlignment="1">
      <alignment horizontal="right"/>
    </xf>
    <xf numFmtId="0" fontId="27" fillId="0" borderId="0" xfId="42" applyFont="1" applyFill="1" applyBorder="1" applyAlignment="1">
      <alignment horizontal="left"/>
    </xf>
    <xf numFmtId="0" fontId="24" fillId="0" borderId="0" xfId="43" applyFill="1" applyBorder="1" applyAlignment="1" applyProtection="1">
      <alignment vertical="center"/>
    </xf>
    <xf numFmtId="0" fontId="24" fillId="0" borderId="0" xfId="43" applyFill="1" applyBorder="1" applyAlignment="1">
      <alignment vertical="center"/>
    </xf>
    <xf numFmtId="0" fontId="25" fillId="0" borderId="19" xfId="43" quotePrefix="1" applyFont="1" applyFill="1" applyBorder="1" applyAlignment="1" applyProtection="1">
      <alignment horizontal="right" vertical="top" wrapText="1"/>
    </xf>
    <xf numFmtId="0" fontId="39" fillId="0" borderId="0" xfId="43" quotePrefix="1" applyFont="1" applyFill="1" applyBorder="1" applyAlignment="1" applyProtection="1">
      <alignment horizontal="left"/>
    </xf>
    <xf numFmtId="0" fontId="40" fillId="0" borderId="0" xfId="43" quotePrefix="1" applyFont="1" applyFill="1" applyBorder="1" applyAlignment="1" applyProtection="1">
      <alignment horizontal="left"/>
    </xf>
    <xf numFmtId="0" fontId="41" fillId="0" borderId="0" xfId="43" quotePrefix="1" applyFont="1" applyFill="1" applyBorder="1" applyAlignment="1" applyProtection="1">
      <alignment horizontal="left"/>
    </xf>
    <xf numFmtId="0" fontId="45" fillId="0" borderId="0" xfId="43" applyFont="1" applyFill="1" applyBorder="1" applyAlignment="1" applyProtection="1">
      <alignment horizontal="center" vertical="center"/>
    </xf>
    <xf numFmtId="0" fontId="43" fillId="0" borderId="0" xfId="43" applyFont="1" applyFill="1" applyBorder="1"/>
    <xf numFmtId="1" fontId="46" fillId="0" borderId="0" xfId="43" applyNumberFormat="1" applyFont="1" applyFill="1" applyAlignment="1">
      <alignment horizontal="center"/>
    </xf>
    <xf numFmtId="0" fontId="37" fillId="36" borderId="10" xfId="43" applyFont="1" applyFill="1" applyBorder="1" applyAlignment="1" applyProtection="1">
      <alignment horizontal="center" vertical="center" wrapText="1"/>
      <protection locked="0"/>
    </xf>
    <xf numFmtId="0" fontId="25" fillId="0" borderId="0" xfId="43" applyFont="1" applyFill="1" applyAlignment="1" applyProtection="1">
      <alignment vertical="center"/>
    </xf>
    <xf numFmtId="0" fontId="25" fillId="0" borderId="0" xfId="43" applyFont="1" applyFill="1" applyAlignment="1">
      <alignment vertical="center"/>
    </xf>
    <xf numFmtId="0" fontId="26" fillId="0" borderId="0" xfId="43" applyFont="1" applyFill="1" applyAlignment="1">
      <alignment vertical="center"/>
    </xf>
    <xf numFmtId="0" fontId="27" fillId="0" borderId="0" xfId="42" applyFont="1" applyFill="1" applyBorder="1" applyAlignment="1"/>
    <xf numFmtId="0" fontId="24" fillId="35" borderId="0" xfId="43" applyFont="1" applyFill="1" applyBorder="1"/>
    <xf numFmtId="0" fontId="23" fillId="35" borderId="0" xfId="43" applyFont="1" applyFill="1" applyBorder="1"/>
    <xf numFmtId="0" fontId="42" fillId="35" borderId="19" xfId="43" quotePrefix="1" applyFont="1" applyFill="1" applyBorder="1" applyAlignment="1" applyProtection="1">
      <alignment horizontal="center" vertical="center"/>
    </xf>
    <xf numFmtId="0" fontId="42" fillId="35" borderId="0" xfId="43" quotePrefix="1" applyFont="1" applyFill="1" applyBorder="1" applyAlignment="1" applyProtection="1">
      <alignment horizontal="center" vertical="center"/>
    </xf>
    <xf numFmtId="0" fontId="34" fillId="35" borderId="0" xfId="43" applyFont="1" applyFill="1" applyBorder="1"/>
    <xf numFmtId="0" fontId="25" fillId="0" borderId="20" xfId="43" quotePrefix="1" applyFont="1" applyFill="1" applyBorder="1" applyAlignment="1" applyProtection="1">
      <alignment horizontal="right" vertical="top" wrapText="1"/>
    </xf>
    <xf numFmtId="0" fontId="42" fillId="35" borderId="20" xfId="43" quotePrefix="1" applyFont="1" applyFill="1" applyBorder="1" applyAlignment="1" applyProtection="1">
      <alignment horizontal="center" vertical="center"/>
    </xf>
    <xf numFmtId="0" fontId="47" fillId="0" borderId="21" xfId="43" applyFont="1" applyFill="1" applyBorder="1" applyAlignment="1" applyProtection="1">
      <alignment horizontal="right" vertical="center" wrapText="1"/>
    </xf>
    <xf numFmtId="0" fontId="24" fillId="35" borderId="21" xfId="43" applyFont="1" applyFill="1" applyBorder="1"/>
    <xf numFmtId="0" fontId="23" fillId="35" borderId="21" xfId="43" applyFont="1" applyFill="1" applyBorder="1"/>
    <xf numFmtId="0" fontId="36" fillId="35" borderId="21" xfId="42" applyFont="1" applyFill="1" applyBorder="1" applyAlignment="1">
      <alignment vertical="center"/>
    </xf>
    <xf numFmtId="0" fontId="34" fillId="35" borderId="21" xfId="43" applyFont="1" applyFill="1" applyBorder="1"/>
    <xf numFmtId="0" fontId="24" fillId="0" borderId="0" xfId="43" applyFont="1" applyFill="1" applyAlignment="1" applyProtection="1"/>
    <xf numFmtId="0" fontId="23" fillId="0" borderId="0" xfId="43" applyFont="1" applyFill="1" applyBorder="1" applyAlignment="1"/>
    <xf numFmtId="0" fontId="24" fillId="0" borderId="0" xfId="43" applyFont="1" applyFill="1" applyAlignment="1"/>
    <xf numFmtId="0" fontId="26" fillId="35" borderId="21" xfId="43" applyFont="1" applyFill="1" applyBorder="1" applyAlignment="1"/>
    <xf numFmtId="9" fontId="30" fillId="0" borderId="0" xfId="43" applyNumberFormat="1" applyFont="1" applyFill="1" applyAlignment="1" applyProtection="1"/>
    <xf numFmtId="0" fontId="24" fillId="0" borderId="0" xfId="43" applyFill="1" applyAlignment="1"/>
    <xf numFmtId="0" fontId="25" fillId="0" borderId="22" xfId="43" quotePrefix="1" applyFont="1" applyFill="1" applyBorder="1" applyAlignment="1" applyProtection="1">
      <alignment horizontal="right" vertical="top" wrapText="1"/>
    </xf>
    <xf numFmtId="0" fontId="42" fillId="35" borderId="22" xfId="43" quotePrefix="1" applyFont="1" applyFill="1" applyBorder="1" applyAlignment="1" applyProtection="1">
      <alignment horizontal="center" vertical="center"/>
    </xf>
    <xf numFmtId="0" fontId="25" fillId="35" borderId="0" xfId="43" applyFont="1" applyFill="1" applyBorder="1" applyAlignment="1"/>
    <xf numFmtId="0" fontId="26" fillId="35" borderId="0" xfId="43" applyFont="1" applyFill="1" applyBorder="1" applyAlignment="1"/>
    <xf numFmtId="0" fontId="36" fillId="35" borderId="0" xfId="42" applyFont="1" applyFill="1" applyBorder="1" applyAlignment="1">
      <alignment vertical="center"/>
    </xf>
    <xf numFmtId="0" fontId="36" fillId="35" borderId="0" xfId="42" applyFont="1" applyFill="1" applyBorder="1" applyAlignment="1"/>
    <xf numFmtId="0" fontId="24" fillId="35" borderId="0" xfId="43" applyFont="1" applyFill="1" applyBorder="1" applyAlignment="1"/>
    <xf numFmtId="0" fontId="34" fillId="35" borderId="0" xfId="43" applyFont="1" applyFill="1" applyBorder="1" applyAlignment="1"/>
    <xf numFmtId="0" fontId="23" fillId="35" borderId="0" xfId="43" applyFont="1" applyFill="1" applyBorder="1" applyAlignment="1"/>
    <xf numFmtId="0" fontId="47" fillId="0" borderId="0" xfId="43" applyFont="1" applyFill="1" applyBorder="1" applyAlignment="1" applyProtection="1">
      <alignment horizontal="right" wrapText="1"/>
    </xf>
    <xf numFmtId="0" fontId="47" fillId="0" borderId="23" xfId="43" applyFont="1" applyFill="1" applyBorder="1" applyAlignment="1" applyProtection="1">
      <alignment horizontal="right" wrapText="1"/>
    </xf>
    <xf numFmtId="0" fontId="26" fillId="35" borderId="23" xfId="43" applyFont="1" applyFill="1" applyBorder="1" applyAlignment="1"/>
    <xf numFmtId="0" fontId="25" fillId="0" borderId="25" xfId="43" quotePrefix="1" applyFont="1" applyFill="1" applyBorder="1" applyAlignment="1" applyProtection="1">
      <alignment horizontal="right" vertical="top" wrapText="1"/>
    </xf>
    <xf numFmtId="0" fontId="42" fillId="35" borderId="25" xfId="43" quotePrefix="1" applyFont="1" applyFill="1" applyBorder="1" applyAlignment="1" applyProtection="1">
      <alignment horizontal="center" vertical="center"/>
    </xf>
    <xf numFmtId="0" fontId="42" fillId="35" borderId="21" xfId="43" quotePrefix="1" applyFont="1" applyFill="1" applyBorder="1" applyAlignment="1" applyProtection="1">
      <alignment horizontal="center" vertical="center"/>
    </xf>
    <xf numFmtId="0" fontId="47" fillId="0" borderId="21" xfId="43" applyFont="1" applyFill="1" applyBorder="1" applyAlignment="1" applyProtection="1">
      <alignment horizontal="right" wrapText="1"/>
    </xf>
    <xf numFmtId="0" fontId="25" fillId="35" borderId="23" xfId="43" applyFont="1" applyFill="1" applyBorder="1" applyAlignment="1"/>
    <xf numFmtId="0" fontId="42" fillId="0" borderId="25" xfId="43" quotePrefix="1" applyFont="1" applyFill="1" applyBorder="1" applyAlignment="1" applyProtection="1">
      <alignment horizontal="center" vertical="center"/>
    </xf>
    <xf numFmtId="0" fontId="42" fillId="0" borderId="21" xfId="43" quotePrefix="1" applyFont="1" applyFill="1" applyBorder="1" applyAlignment="1" applyProtection="1">
      <alignment horizontal="center" vertical="center"/>
    </xf>
    <xf numFmtId="0" fontId="34" fillId="0" borderId="21" xfId="43" applyFont="1" applyFill="1" applyBorder="1"/>
    <xf numFmtId="0" fontId="23" fillId="0" borderId="21" xfId="43" applyFont="1" applyFill="1" applyBorder="1"/>
    <xf numFmtId="0" fontId="24" fillId="0" borderId="21" xfId="43" applyFont="1" applyFill="1" applyBorder="1"/>
    <xf numFmtId="0" fontId="24" fillId="0" borderId="0" xfId="43" applyFont="1" applyFill="1" applyBorder="1" applyAlignment="1"/>
    <xf numFmtId="0" fontId="24" fillId="0" borderId="24" xfId="43" applyFont="1" applyFill="1" applyBorder="1"/>
    <xf numFmtId="0" fontId="24" fillId="0" borderId="23" xfId="43" applyFont="1" applyFill="1" applyBorder="1" applyAlignment="1"/>
    <xf numFmtId="0" fontId="24" fillId="0" borderId="21" xfId="43" applyFont="1" applyFill="1" applyBorder="1" applyAlignment="1"/>
    <xf numFmtId="0" fontId="24" fillId="0" borderId="23" xfId="43" applyFont="1" applyFill="1" applyBorder="1"/>
    <xf numFmtId="0" fontId="24" fillId="0" borderId="21" xfId="43" applyFill="1" applyBorder="1"/>
    <xf numFmtId="1" fontId="44" fillId="35" borderId="26" xfId="43" quotePrefix="1" applyNumberFormat="1" applyFont="1" applyFill="1" applyBorder="1" applyAlignment="1" applyProtection="1">
      <alignment horizontal="center" vertical="center"/>
    </xf>
    <xf numFmtId="1" fontId="44" fillId="35" borderId="27" xfId="43" quotePrefix="1" applyNumberFormat="1" applyFont="1" applyFill="1" applyBorder="1" applyAlignment="1" applyProtection="1">
      <alignment horizontal="center" vertical="center"/>
    </xf>
    <xf numFmtId="1" fontId="44" fillId="35" borderId="28" xfId="43" quotePrefix="1" applyNumberFormat="1" applyFont="1" applyFill="1" applyBorder="1" applyAlignment="1" applyProtection="1">
      <alignment horizontal="center" vertical="center"/>
    </xf>
    <xf numFmtId="1" fontId="25" fillId="35" borderId="14" xfId="43" applyNumberFormat="1" applyFont="1" applyFill="1" applyBorder="1" applyAlignment="1"/>
    <xf numFmtId="1" fontId="25" fillId="35" borderId="29" xfId="43" applyNumberFormat="1" applyFont="1" applyFill="1" applyBorder="1" applyAlignment="1"/>
    <xf numFmtId="1" fontId="44" fillId="35" borderId="30" xfId="43" quotePrefix="1" applyNumberFormat="1" applyFont="1" applyFill="1" applyBorder="1" applyAlignment="1" applyProtection="1">
      <alignment horizontal="center" vertical="center"/>
    </xf>
    <xf numFmtId="1" fontId="25" fillId="35" borderId="31" xfId="43" applyNumberFormat="1" applyFont="1" applyFill="1" applyBorder="1" applyAlignment="1"/>
    <xf numFmtId="1" fontId="44" fillId="35" borderId="32" xfId="43" quotePrefix="1" applyNumberFormat="1" applyFont="1" applyFill="1" applyBorder="1" applyAlignment="1" applyProtection="1">
      <alignment horizontal="center" vertical="center"/>
    </xf>
    <xf numFmtId="0" fontId="47" fillId="0" borderId="0" xfId="43" applyFont="1" applyFill="1" applyAlignment="1" applyProtection="1">
      <alignment vertical="center"/>
    </xf>
    <xf numFmtId="0" fontId="47" fillId="0" borderId="0" xfId="43" applyFont="1" applyFill="1" applyAlignment="1">
      <alignment vertical="center"/>
    </xf>
    <xf numFmtId="0" fontId="37" fillId="0" borderId="0" xfId="43" applyFont="1" applyFill="1" applyAlignment="1" applyProtection="1">
      <alignment vertical="center"/>
    </xf>
    <xf numFmtId="0" fontId="37" fillId="0" borderId="0" xfId="43" applyFont="1" applyFill="1" applyAlignment="1">
      <alignment horizontal="left" vertical="top" wrapText="1"/>
    </xf>
    <xf numFmtId="0" fontId="37" fillId="0" borderId="0" xfId="43" applyFont="1" applyFill="1" applyAlignment="1">
      <alignment vertical="top" wrapText="1"/>
    </xf>
    <xf numFmtId="0" fontId="47" fillId="0" borderId="0" xfId="43" applyFont="1" applyFill="1" applyBorder="1" applyAlignment="1" applyProtection="1">
      <alignment horizontal="right" vertical="top" wrapText="1"/>
    </xf>
    <xf numFmtId="0" fontId="53" fillId="0" borderId="18" xfId="43" quotePrefix="1" applyFont="1" applyFill="1" applyBorder="1" applyAlignment="1" applyProtection="1">
      <alignment horizontal="center" vertical="center"/>
    </xf>
    <xf numFmtId="0" fontId="53" fillId="0" borderId="34" xfId="43" quotePrefix="1" applyFont="1" applyFill="1" applyBorder="1" applyAlignment="1" applyProtection="1">
      <alignment horizontal="center" vertical="center"/>
    </xf>
    <xf numFmtId="0" fontId="53" fillId="0" borderId="33" xfId="43" quotePrefix="1" applyFont="1" applyFill="1" applyBorder="1" applyAlignment="1" applyProtection="1">
      <alignment horizontal="center" vertical="center"/>
    </xf>
    <xf numFmtId="0" fontId="53" fillId="0" borderId="35" xfId="43" quotePrefix="1" applyFont="1" applyFill="1" applyBorder="1" applyAlignment="1" applyProtection="1">
      <alignment horizontal="center" vertical="center"/>
    </xf>
    <xf numFmtId="0" fontId="24" fillId="0" borderId="0" xfId="43" applyFont="1" applyFill="1" applyBorder="1" applyAlignment="1">
      <alignment vertical="center"/>
    </xf>
    <xf numFmtId="0" fontId="25" fillId="0" borderId="0" xfId="43" applyFont="1" applyFill="1" applyProtection="1"/>
    <xf numFmtId="0" fontId="39" fillId="0" borderId="0" xfId="43" applyFont="1" applyFill="1"/>
    <xf numFmtId="0" fontId="25" fillId="0" borderId="0" xfId="43" applyFont="1" applyFill="1" applyBorder="1"/>
    <xf numFmtId="0" fontId="26" fillId="0" borderId="0" xfId="43" applyFont="1" applyFill="1" applyBorder="1"/>
    <xf numFmtId="0" fontId="25" fillId="0" borderId="0" xfId="43" applyFont="1" applyFill="1"/>
    <xf numFmtId="9" fontId="25" fillId="0" borderId="0" xfId="43" applyNumberFormat="1" applyFont="1" applyFill="1" applyProtection="1"/>
    <xf numFmtId="0" fontId="39" fillId="0" borderId="0" xfId="42" applyFont="1" applyAlignment="1">
      <alignment vertical="center"/>
    </xf>
    <xf numFmtId="0" fontId="56" fillId="0" borderId="0" xfId="43" applyFont="1" applyFill="1" applyBorder="1" applyAlignment="1" applyProtection="1">
      <alignment horizontal="left"/>
    </xf>
    <xf numFmtId="9" fontId="57" fillId="0" borderId="0" xfId="43" applyNumberFormat="1" applyFont="1" applyFill="1" applyProtection="1"/>
    <xf numFmtId="0" fontId="39" fillId="0" borderId="0" xfId="43" applyFont="1" applyFill="1" applyBorder="1"/>
    <xf numFmtId="0" fontId="58" fillId="0" borderId="0" xfId="43" applyFont="1" applyFill="1" applyBorder="1" applyAlignment="1" applyProtection="1">
      <alignment horizontal="left"/>
    </xf>
    <xf numFmtId="0" fontId="25" fillId="0" borderId="18" xfId="43" quotePrefix="1" applyFont="1" applyFill="1" applyBorder="1" applyAlignment="1" applyProtection="1">
      <alignment horizontal="right" vertical="center"/>
    </xf>
    <xf numFmtId="0" fontId="25" fillId="0" borderId="34" xfId="43" quotePrefix="1" applyFont="1" applyFill="1" applyBorder="1" applyAlignment="1" applyProtection="1">
      <alignment horizontal="right" vertical="center"/>
    </xf>
    <xf numFmtId="0" fontId="47" fillId="0" borderId="15" xfId="43" applyFont="1" applyFill="1" applyBorder="1" applyAlignment="1" applyProtection="1">
      <alignment horizontal="right" vertical="center"/>
    </xf>
    <xf numFmtId="0" fontId="25" fillId="0" borderId="33" xfId="43" quotePrefix="1" applyFont="1" applyFill="1" applyBorder="1" applyAlignment="1" applyProtection="1">
      <alignment horizontal="right" vertical="center"/>
    </xf>
    <xf numFmtId="0" fontId="25" fillId="0" borderId="35" xfId="43" quotePrefix="1" applyFont="1" applyFill="1" applyBorder="1" applyAlignment="1" applyProtection="1">
      <alignment horizontal="right" vertical="center"/>
    </xf>
    <xf numFmtId="0" fontId="47" fillId="0" borderId="36" xfId="43" applyFont="1" applyFill="1" applyBorder="1" applyAlignment="1" applyProtection="1">
      <alignment horizontal="right" vertical="center"/>
    </xf>
    <xf numFmtId="0" fontId="59" fillId="0" borderId="18" xfId="43" applyFont="1" applyFill="1" applyBorder="1" applyAlignment="1" applyProtection="1">
      <alignment horizontal="left" vertical="top" wrapText="1"/>
    </xf>
    <xf numFmtId="0" fontId="59" fillId="0" borderId="34" xfId="43" applyFont="1" applyFill="1" applyBorder="1" applyAlignment="1" applyProtection="1">
      <alignment horizontal="left" vertical="top" wrapText="1"/>
    </xf>
    <xf numFmtId="0" fontId="59" fillId="0" borderId="33" xfId="43" applyFont="1" applyFill="1" applyBorder="1" applyAlignment="1" applyProtection="1">
      <alignment horizontal="left" vertical="top" wrapText="1"/>
    </xf>
    <xf numFmtId="0" fontId="59" fillId="0" borderId="35" xfId="43" applyFont="1" applyFill="1" applyBorder="1" applyAlignment="1" applyProtection="1">
      <alignment horizontal="left" vertical="top" wrapText="1"/>
    </xf>
    <xf numFmtId="0" fontId="37" fillId="0" borderId="0" xfId="43" applyFont="1" applyFill="1" applyProtection="1"/>
    <xf numFmtId="0" fontId="49" fillId="0" borderId="0" xfId="43" applyFont="1" applyFill="1" applyBorder="1" applyAlignment="1" applyProtection="1">
      <alignment horizontal="center" vertical="center"/>
    </xf>
    <xf numFmtId="0" fontId="49" fillId="0" borderId="0" xfId="43" applyFont="1" applyFill="1" applyBorder="1" applyAlignment="1" applyProtection="1">
      <alignment horizontal="center" vertical="top"/>
    </xf>
    <xf numFmtId="0" fontId="37" fillId="0" borderId="0" xfId="43" applyFont="1" applyFill="1"/>
    <xf numFmtId="0" fontId="37" fillId="0" borderId="0" xfId="43" applyFont="1" applyFill="1" applyBorder="1"/>
    <xf numFmtId="0" fontId="47" fillId="0" borderId="0" xfId="43" applyFont="1" applyFill="1" applyBorder="1" applyAlignment="1" applyProtection="1">
      <alignment horizontal="left"/>
    </xf>
    <xf numFmtId="0" fontId="47" fillId="0" borderId="0" xfId="43" applyFont="1" applyFill="1" applyBorder="1"/>
    <xf numFmtId="0" fontId="37" fillId="0" borderId="15" xfId="43" applyFont="1" applyFill="1" applyBorder="1" applyAlignment="1">
      <alignment vertical="center"/>
    </xf>
    <xf numFmtId="0" fontId="61" fillId="0" borderId="15" xfId="43" applyFont="1" applyFill="1" applyBorder="1" applyAlignment="1" applyProtection="1">
      <alignment horizontal="center" vertical="top" wrapText="1"/>
    </xf>
    <xf numFmtId="0" fontId="37" fillId="0" borderId="0" xfId="42" applyFont="1" applyAlignment="1">
      <alignment vertical="center"/>
    </xf>
    <xf numFmtId="0" fontId="50" fillId="0" borderId="15" xfId="43" applyFont="1" applyFill="1" applyBorder="1" applyAlignment="1" applyProtection="1">
      <alignment horizontal="center" vertical="top" wrapText="1"/>
    </xf>
    <xf numFmtId="0" fontId="61" fillId="0" borderId="15" xfId="43" applyFont="1" applyFill="1" applyBorder="1" applyAlignment="1" applyProtection="1">
      <alignment horizontal="left" vertical="top" wrapText="1"/>
    </xf>
    <xf numFmtId="9" fontId="37" fillId="0" borderId="0" xfId="43" applyNumberFormat="1" applyFont="1" applyFill="1" applyProtection="1"/>
    <xf numFmtId="0" fontId="62" fillId="0" borderId="0" xfId="43" applyFont="1" applyFill="1" applyBorder="1" applyAlignment="1" applyProtection="1">
      <alignment horizontal="left"/>
    </xf>
    <xf numFmtId="0" fontId="37" fillId="0" borderId="36" xfId="43" applyFont="1" applyFill="1" applyBorder="1" applyAlignment="1">
      <alignment vertical="center"/>
    </xf>
    <xf numFmtId="0" fontId="61" fillId="0" borderId="36" xfId="43" applyFont="1" applyFill="1" applyBorder="1" applyAlignment="1" applyProtection="1">
      <alignment horizontal="left" vertical="top" wrapText="1"/>
    </xf>
    <xf numFmtId="49" fontId="64" fillId="36" borderId="10" xfId="0" quotePrefix="1" applyNumberFormat="1" applyFont="1" applyFill="1" applyBorder="1" applyAlignment="1" applyProtection="1">
      <alignment horizontal="left" vertical="top" wrapText="1"/>
    </xf>
    <xf numFmtId="0" fontId="64" fillId="36" borderId="10" xfId="0" quotePrefix="1" applyNumberFormat="1" applyFont="1" applyFill="1" applyBorder="1" applyAlignment="1" applyProtection="1">
      <alignment horizontal="center" vertical="top" wrapText="1"/>
    </xf>
    <xf numFmtId="0" fontId="65" fillId="0" borderId="0" xfId="0" applyFont="1" applyAlignment="1" applyProtection="1">
      <alignment horizontal="left" vertical="top"/>
    </xf>
    <xf numFmtId="0" fontId="64" fillId="36" borderId="10" xfId="0" applyNumberFormat="1" applyFont="1" applyFill="1" applyBorder="1" applyAlignment="1" applyProtection="1">
      <alignment horizontal="left" vertical="top" wrapText="1"/>
    </xf>
    <xf numFmtId="49" fontId="64" fillId="36" borderId="10" xfId="0" applyNumberFormat="1" applyFont="1" applyFill="1" applyBorder="1" applyAlignment="1" applyProtection="1">
      <alignment horizontal="left" vertical="top" wrapText="1"/>
    </xf>
    <xf numFmtId="0" fontId="64" fillId="36" borderId="13" xfId="0" quotePrefix="1" applyNumberFormat="1" applyFont="1" applyFill="1" applyBorder="1" applyAlignment="1" applyProtection="1">
      <alignment horizontal="center" vertical="top" wrapText="1"/>
    </xf>
    <xf numFmtId="0" fontId="0" fillId="0" borderId="0" xfId="0" applyFont="1" applyProtection="1"/>
    <xf numFmtId="0" fontId="37" fillId="36" borderId="10" xfId="0" applyFont="1" applyFill="1" applyBorder="1" applyAlignment="1" applyProtection="1">
      <alignment horizontal="left" vertical="top" wrapText="1"/>
    </xf>
    <xf numFmtId="0" fontId="66" fillId="0" borderId="10" xfId="0" applyFont="1" applyFill="1" applyBorder="1" applyAlignment="1" applyProtection="1">
      <alignment horizontal="center" vertical="top" wrapText="1" shrinkToFit="1"/>
    </xf>
    <xf numFmtId="0" fontId="67" fillId="0" borderId="10" xfId="0" applyFont="1" applyFill="1" applyBorder="1" applyAlignment="1">
      <alignment horizontal="center" vertical="top" wrapText="1" shrinkToFit="1"/>
    </xf>
    <xf numFmtId="0" fontId="66" fillId="0" borderId="10" xfId="0" applyFont="1" applyFill="1" applyBorder="1" applyAlignment="1">
      <alignment horizontal="center" vertical="top" wrapText="1" shrinkToFit="1"/>
    </xf>
    <xf numFmtId="0" fontId="68" fillId="0" borderId="10" xfId="0" applyFont="1" applyFill="1" applyBorder="1" applyAlignment="1" applyProtection="1">
      <alignment horizontal="center" vertical="center" wrapText="1" shrinkToFit="1"/>
    </xf>
    <xf numFmtId="49" fontId="67" fillId="0" borderId="10" xfId="0" applyNumberFormat="1" applyFont="1" applyFill="1" applyBorder="1" applyAlignment="1">
      <alignment horizontal="center" vertical="top" wrapText="1" shrinkToFit="1"/>
    </xf>
    <xf numFmtId="0" fontId="67" fillId="0" borderId="10" xfId="45" applyFont="1" applyFill="1" applyBorder="1" applyAlignment="1">
      <alignment horizontal="center" vertical="top" wrapText="1" shrinkToFit="1"/>
    </xf>
    <xf numFmtId="0" fontId="67" fillId="0" borderId="10" xfId="44" applyFont="1" applyFill="1" applyBorder="1" applyAlignment="1">
      <alignment horizontal="center" vertical="top" wrapText="1" shrinkToFit="1"/>
    </xf>
    <xf numFmtId="1" fontId="68" fillId="0" borderId="10" xfId="0" applyNumberFormat="1" applyFont="1" applyFill="1" applyBorder="1" applyAlignment="1" applyProtection="1">
      <alignment horizontal="center" vertical="center" wrapText="1" shrinkToFit="1"/>
    </xf>
    <xf numFmtId="0" fontId="25" fillId="0" borderId="10" xfId="0" applyFont="1" applyFill="1" applyBorder="1" applyAlignment="1" applyProtection="1">
      <alignment horizontal="center" vertical="center" wrapText="1"/>
    </xf>
    <xf numFmtId="1" fontId="25" fillId="0" borderId="10" xfId="0" applyNumberFormat="1" applyFont="1" applyFill="1" applyBorder="1" applyAlignment="1" applyProtection="1">
      <alignment horizontal="center" vertical="center" wrapText="1"/>
    </xf>
    <xf numFmtId="0" fontId="18" fillId="33" borderId="10" xfId="0" applyFont="1" applyFill="1" applyBorder="1" applyAlignment="1" applyProtection="1">
      <alignment vertical="center" wrapText="1"/>
    </xf>
    <xf numFmtId="0" fontId="18" fillId="33" borderId="11" xfId="0" applyFont="1" applyFill="1" applyBorder="1" applyAlignment="1" applyProtection="1">
      <alignment vertical="center" wrapText="1"/>
    </xf>
    <xf numFmtId="0" fontId="18" fillId="33" borderId="10" xfId="0" applyFont="1" applyFill="1" applyBorder="1" applyAlignment="1" applyProtection="1">
      <alignment horizontal="center" vertical="center" wrapText="1"/>
    </xf>
    <xf numFmtId="0" fontId="18" fillId="33" borderId="11" xfId="0" applyFont="1" applyFill="1" applyBorder="1" applyAlignment="1" applyProtection="1">
      <alignment horizontal="center" vertical="center" wrapText="1"/>
    </xf>
    <xf numFmtId="0" fontId="21" fillId="33" borderId="12" xfId="0" applyFont="1" applyFill="1" applyBorder="1" applyAlignment="1" applyProtection="1">
      <alignment horizontal="center" vertical="center" wrapText="1"/>
    </xf>
    <xf numFmtId="0" fontId="21" fillId="33" borderId="11" xfId="0" applyFont="1" applyFill="1" applyBorder="1" applyAlignment="1" applyProtection="1">
      <alignment horizontal="center" vertical="center" wrapText="1"/>
    </xf>
    <xf numFmtId="0" fontId="19" fillId="33" borderId="13" xfId="0" applyFont="1" applyFill="1" applyBorder="1" applyAlignment="1" applyProtection="1">
      <alignment horizontal="center" vertical="center" wrapText="1"/>
    </xf>
    <xf numFmtId="0" fontId="19" fillId="34" borderId="13" xfId="0" applyFont="1" applyFill="1" applyBorder="1" applyAlignment="1" applyProtection="1">
      <alignment horizontal="center" vertical="center" wrapText="1"/>
    </xf>
    <xf numFmtId="0" fontId="19" fillId="33" borderId="13" xfId="0" applyFont="1" applyFill="1" applyBorder="1" applyAlignment="1" applyProtection="1">
      <alignment horizontal="center" vertical="center"/>
    </xf>
    <xf numFmtId="0" fontId="21" fillId="34" borderId="12" xfId="0" applyFont="1" applyFill="1" applyBorder="1" applyAlignment="1" applyProtection="1">
      <alignment horizontal="center" vertical="center" wrapText="1"/>
    </xf>
    <xf numFmtId="0" fontId="21" fillId="34" borderId="11" xfId="0" applyFont="1" applyFill="1" applyBorder="1" applyAlignment="1" applyProtection="1">
      <alignment horizontal="center" vertical="center" wrapText="1"/>
    </xf>
    <xf numFmtId="0" fontId="25" fillId="0" borderId="0" xfId="43" applyFont="1" applyFill="1" applyAlignment="1">
      <alignment horizontal="left" vertical="top" wrapText="1"/>
    </xf>
    <xf numFmtId="0" fontId="41" fillId="0" borderId="0" xfId="43" quotePrefix="1" applyFont="1" applyFill="1" applyBorder="1" applyAlignment="1" applyProtection="1">
      <alignment horizontal="left"/>
    </xf>
    <xf numFmtId="0" fontId="38" fillId="43" borderId="0" xfId="43" quotePrefix="1" applyFont="1" applyFill="1" applyBorder="1" applyAlignment="1" applyProtection="1">
      <alignment horizontal="left" vertical="center"/>
      <protection locked="0"/>
    </xf>
    <xf numFmtId="0" fontId="41" fillId="0" borderId="0" xfId="43" quotePrefix="1" applyFont="1" applyFill="1" applyBorder="1" applyAlignment="1" applyProtection="1">
      <alignment horizontal="left" vertical="top"/>
    </xf>
    <xf numFmtId="0" fontId="37" fillId="0" borderId="0" xfId="43" applyFont="1" applyFill="1" applyAlignment="1">
      <alignment horizontal="left" vertical="top" wrapText="1"/>
    </xf>
    <xf numFmtId="0" fontId="23" fillId="35" borderId="13" xfId="43" applyFont="1" applyFill="1" applyBorder="1" applyAlignment="1">
      <alignment horizontal="center" vertical="center" wrapText="1"/>
    </xf>
    <xf numFmtId="0" fontId="23" fillId="35" borderId="17" xfId="43" applyFont="1" applyFill="1" applyBorder="1" applyAlignment="1">
      <alignment horizontal="center" vertical="center" wrapText="1"/>
    </xf>
    <xf numFmtId="0" fontId="23" fillId="35" borderId="12" xfId="43" applyFont="1" applyFill="1" applyBorder="1" applyAlignment="1">
      <alignment horizontal="center" vertical="center" wrapText="1"/>
    </xf>
    <xf numFmtId="0" fontId="18" fillId="33" borderId="13" xfId="0" applyFont="1" applyFill="1" applyBorder="1" applyAlignment="1" applyProtection="1">
      <alignment horizontal="center" vertical="center" wrapText="1"/>
    </xf>
    <xf numFmtId="0" fontId="18" fillId="33" borderId="17" xfId="0" applyFont="1" applyFill="1" applyBorder="1" applyAlignment="1" applyProtection="1">
      <alignment horizontal="center" vertical="center" wrapText="1"/>
    </xf>
    <xf numFmtId="0" fontId="18" fillId="33" borderId="12" xfId="0" applyFont="1" applyFill="1" applyBorder="1" applyAlignment="1" applyProtection="1">
      <alignment horizontal="center" vertical="center" wrapText="1"/>
    </xf>
    <xf numFmtId="0" fontId="18" fillId="33" borderId="13" xfId="0" applyFont="1" applyFill="1" applyBorder="1" applyAlignment="1" applyProtection="1">
      <alignment vertical="center" wrapText="1"/>
    </xf>
    <xf numFmtId="0" fontId="21" fillId="33" borderId="10" xfId="0" applyFont="1" applyFill="1" applyBorder="1" applyAlignment="1" applyProtection="1">
      <alignment horizontal="center" vertical="center" wrapText="1"/>
    </xf>
    <xf numFmtId="0" fontId="19" fillId="42" borderId="14" xfId="0" applyFont="1" applyFill="1" applyBorder="1" applyAlignment="1" applyProtection="1">
      <alignment horizontal="center" vertical="center" wrapText="1"/>
    </xf>
    <xf numFmtId="0" fontId="19" fillId="42" borderId="15" xfId="0" applyFont="1" applyFill="1" applyBorder="1" applyAlignment="1" applyProtection="1">
      <alignment horizontal="center" vertical="center" wrapText="1"/>
    </xf>
    <xf numFmtId="0" fontId="19" fillId="42" borderId="16" xfId="0" applyFont="1" applyFill="1" applyBorder="1" applyAlignment="1" applyProtection="1">
      <alignment horizontal="center" vertical="center" wrapText="1"/>
    </xf>
    <xf numFmtId="0" fontId="19" fillId="33" borderId="10" xfId="0" applyFont="1" applyFill="1" applyBorder="1" applyAlignment="1" applyProtection="1">
      <alignment horizontal="center" vertical="center" wrapText="1"/>
    </xf>
    <xf numFmtId="0" fontId="21" fillId="33" borderId="10" xfId="0" applyFont="1" applyFill="1" applyBorder="1" applyAlignment="1" applyProtection="1">
      <alignment horizontal="center" vertical="top" wrapText="1"/>
    </xf>
    <xf numFmtId="0" fontId="19" fillId="37" borderId="14" xfId="0" applyFont="1" applyFill="1" applyBorder="1" applyAlignment="1" applyProtection="1">
      <alignment horizontal="center" vertical="center" wrapText="1"/>
    </xf>
    <xf numFmtId="0" fontId="19" fillId="37" borderId="15" xfId="0" applyFont="1" applyFill="1" applyBorder="1" applyAlignment="1" applyProtection="1">
      <alignment horizontal="center" vertical="center" wrapText="1"/>
    </xf>
    <xf numFmtId="0" fontId="19" fillId="37" borderId="16" xfId="0" applyFont="1" applyFill="1" applyBorder="1" applyAlignment="1" applyProtection="1">
      <alignment horizontal="center" vertical="center" wrapText="1"/>
    </xf>
    <xf numFmtId="0" fontId="19" fillId="39" borderId="14" xfId="0" applyFont="1" applyFill="1" applyBorder="1" applyAlignment="1" applyProtection="1">
      <alignment horizontal="center" vertical="center" wrapText="1"/>
    </xf>
    <xf numFmtId="0" fontId="19" fillId="39" borderId="15" xfId="0" applyFont="1" applyFill="1" applyBorder="1" applyAlignment="1" applyProtection="1">
      <alignment horizontal="center" vertical="center" wrapText="1"/>
    </xf>
    <xf numFmtId="0" fontId="19" fillId="39" borderId="16" xfId="0" applyFont="1" applyFill="1" applyBorder="1" applyAlignment="1" applyProtection="1">
      <alignment horizontal="center" vertical="center" wrapText="1"/>
    </xf>
    <xf numFmtId="0" fontId="21" fillId="34" borderId="10" xfId="0" applyFont="1" applyFill="1" applyBorder="1" applyAlignment="1" applyProtection="1">
      <alignment horizontal="center" vertical="center" wrapText="1"/>
    </xf>
    <xf numFmtId="0" fontId="21" fillId="34" borderId="10" xfId="0" applyFont="1" applyFill="1" applyBorder="1" applyAlignment="1" applyProtection="1">
      <alignment horizontal="center" vertical="top" wrapText="1"/>
    </xf>
    <xf numFmtId="0" fontId="19" fillId="40" borderId="14" xfId="0" applyFont="1" applyFill="1" applyBorder="1" applyAlignment="1" applyProtection="1">
      <alignment horizontal="center" vertical="center" wrapText="1"/>
    </xf>
    <xf numFmtId="0" fontId="19" fillId="40" borderId="15" xfId="0" applyFont="1" applyFill="1" applyBorder="1" applyAlignment="1" applyProtection="1">
      <alignment horizontal="center" vertical="center" wrapText="1"/>
    </xf>
    <xf numFmtId="0" fontId="19" fillId="40" borderId="16" xfId="0" applyFont="1" applyFill="1" applyBorder="1" applyAlignment="1" applyProtection="1">
      <alignment horizontal="center" vertical="center" wrapText="1"/>
    </xf>
    <xf numFmtId="0" fontId="19" fillId="41" borderId="14" xfId="0" applyFont="1" applyFill="1" applyBorder="1" applyAlignment="1" applyProtection="1">
      <alignment horizontal="center" vertical="center"/>
    </xf>
    <xf numFmtId="0" fontId="19" fillId="41" borderId="15" xfId="0" applyFont="1" applyFill="1" applyBorder="1" applyAlignment="1" applyProtection="1">
      <alignment horizontal="center" vertical="center"/>
    </xf>
    <xf numFmtId="0" fontId="19" fillId="41" borderId="16" xfId="0" applyFont="1" applyFill="1" applyBorder="1" applyAlignment="1" applyProtection="1">
      <alignment horizontal="center" vertical="center"/>
    </xf>
    <xf numFmtId="0" fontId="19" fillId="38" borderId="14" xfId="0" applyFont="1" applyFill="1" applyBorder="1" applyAlignment="1" applyProtection="1">
      <alignment horizontal="center" vertical="center" wrapText="1"/>
    </xf>
    <xf numFmtId="0" fontId="19" fillId="38" borderId="15" xfId="0" applyFont="1" applyFill="1" applyBorder="1" applyAlignment="1" applyProtection="1">
      <alignment horizontal="center" vertical="center" wrapText="1"/>
    </xf>
    <xf numFmtId="0" fontId="19" fillId="38" borderId="16" xfId="0" applyFont="1" applyFill="1" applyBorder="1" applyAlignment="1" applyProtection="1">
      <alignment horizontal="center" vertical="center" wrapText="1"/>
    </xf>
  </cellXfs>
  <cellStyles count="46">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2"/>
    <cellStyle name="Normal 2 2" xfId="43"/>
    <cellStyle name="Normal_CPPE-7Nov2005-National-Template-HumanConsiderations" xfId="44"/>
    <cellStyle name="Normal_CPPE-7Nov2005-National-Template-HumanConsiderations 2" xfId="45"/>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286">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ont>
        <b/>
        <i val="0"/>
        <color auto="1"/>
      </font>
      <fill>
        <patternFill>
          <bgColor theme="5" tint="0.59996337778862885"/>
        </patternFill>
      </fill>
    </dxf>
    <dxf>
      <font>
        <b/>
        <i val="0"/>
      </font>
      <fill>
        <patternFill>
          <bgColor theme="9" tint="0.79998168889431442"/>
        </patternFill>
      </fill>
    </dxf>
  </dxfs>
  <tableStyles count="0" defaultTableStyle="TableStyleMedium2" defaultPivotStyle="PivotStyleLight16"/>
  <colors>
    <mruColors>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activeX1.xml><?xml version="1.0" encoding="utf-8"?>
<ax:ocx xmlns:ax="http://schemas.microsoft.com/office/2006/activeX" xmlns:r="http://schemas.openxmlformats.org/officeDocument/2006/relationships" ax:classid="{8BD21D30-EC42-11CE-9E0D-00AA006002F3}" ax:persistence="persistStreamInit" r:id="rId1"/>
</file>

<file path=xl/activeX/activeX2.xml><?xml version="1.0" encoding="utf-8"?>
<ax:ocx xmlns:ax="http://schemas.microsoft.com/office/2006/activeX" xmlns:r="http://schemas.openxmlformats.org/officeDocument/2006/relationships" ax:classid="{8BD21D30-EC42-11CE-9E0D-00AA006002F3}" ax:persistence="persistStreamInit" r:id="rId1"/>
</file>

<file path=xl/activeX/activeX3.xml><?xml version="1.0" encoding="utf-8"?>
<ax:ocx xmlns:ax="http://schemas.microsoft.com/office/2006/activeX" xmlns:r="http://schemas.openxmlformats.org/officeDocument/2006/relationships" ax:classid="{8BD21D30-EC42-11CE-9E0D-00AA006002F3}" ax:persistence="persistStreamInit" r:id="rId1"/>
</file>

<file path=xl/activeX/activeX4.xml><?xml version="1.0" encoding="utf-8"?>
<ax:ocx xmlns:ax="http://schemas.microsoft.com/office/2006/activeX" xmlns:r="http://schemas.openxmlformats.org/officeDocument/2006/relationships" ax:classid="{8BD21D30-EC42-11CE-9E0D-00AA006002F3}" ax:persistence="persistStreamInit" r:id="rId1"/>
</file>

<file path=xl/activeX/activeX5.xml><?xml version="1.0" encoding="utf-8"?>
<ax:ocx xmlns:ax="http://schemas.microsoft.com/office/2006/activeX" xmlns:r="http://schemas.openxmlformats.org/officeDocument/2006/relationships" ax:classid="{8BD21D30-EC42-11CE-9E0D-00AA006002F3}" ax:persistence="persistStreamInit" r:id="rId1"/>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3" Type="http://schemas.openxmlformats.org/officeDocument/2006/relationships/image" Target="../media/image6.emf"/><Relationship Id="rId2" Type="http://schemas.openxmlformats.org/officeDocument/2006/relationships/image" Target="../media/image5.emf"/><Relationship Id="rId1" Type="http://schemas.openxmlformats.org/officeDocument/2006/relationships/image" Target="../media/image4.emf"/><Relationship Id="rId4" Type="http://schemas.openxmlformats.org/officeDocument/2006/relationships/image" Target="../media/image7.emf"/></Relationships>
</file>

<file path=xl/drawings/drawing1.xml><?xml version="1.0" encoding="utf-8"?>
<xdr:wsDr xmlns:xdr="http://schemas.openxmlformats.org/drawingml/2006/spreadsheetDrawing" xmlns:a="http://schemas.openxmlformats.org/drawingml/2006/main">
  <xdr:twoCellAnchor>
    <xdr:from>
      <xdr:col>1</xdr:col>
      <xdr:colOff>24248</xdr:colOff>
      <xdr:row>1</xdr:row>
      <xdr:rowOff>51435</xdr:rowOff>
    </xdr:from>
    <xdr:to>
      <xdr:col>2</xdr:col>
      <xdr:colOff>5509260</xdr:colOff>
      <xdr:row>47</xdr:row>
      <xdr:rowOff>114300</xdr:rowOff>
    </xdr:to>
    <xdr:sp macro="" textlink="">
      <xdr:nvSpPr>
        <xdr:cNvPr id="2" name="Text Box 1"/>
        <xdr:cNvSpPr txBox="1">
          <a:spLocks noChangeArrowheads="1"/>
        </xdr:cNvSpPr>
      </xdr:nvSpPr>
      <xdr:spPr bwMode="auto">
        <a:xfrm>
          <a:off x="184268" y="280035"/>
          <a:ext cx="5888872" cy="7789545"/>
        </a:xfrm>
        <a:prstGeom prst="rect">
          <a:avLst/>
        </a:prstGeom>
        <a:solidFill>
          <a:schemeClr val="bg1"/>
        </a:solidFill>
        <a:ln w="9525" algn="ctr">
          <a:solidFill>
            <a:srgbClr val="000000"/>
          </a:solidFill>
          <a:miter lim="800000"/>
          <a:headEnd/>
          <a:tailEnd/>
        </a:ln>
        <a:effectLst>
          <a:outerShdw dist="35921" dir="2700000" algn="ctr" rotWithShape="0">
            <a:srgbClr val="000000"/>
          </a:outerShdw>
        </a:effectLst>
      </xdr:spPr>
      <xdr:txBody>
        <a:bodyPr vertOverflow="clip" wrap="square" lIns="27432" tIns="22860" rIns="0" bIns="0" anchor="t" upright="1"/>
        <a:lstStyle/>
        <a:p>
          <a:pPr algn="l" rtl="0">
            <a:spcAft>
              <a:spcPts val="600"/>
            </a:spcAft>
            <a:defRPr sz="1000"/>
          </a:pPr>
          <a:r>
            <a:rPr lang="en-US" sz="1000" b="1" i="1" u="none" strike="noStrike" baseline="0">
              <a:solidFill>
                <a:srgbClr val="000000"/>
              </a:solidFill>
              <a:latin typeface="+mn-lt"/>
              <a:cs typeface="Arial"/>
            </a:rPr>
            <a:t>Disclaimer</a:t>
          </a:r>
          <a:endParaRPr lang="en-US" sz="1000" b="0" i="0" u="none" strike="noStrike" baseline="0">
            <a:solidFill>
              <a:srgbClr val="000000"/>
            </a:solidFill>
            <a:latin typeface="+mn-lt"/>
            <a:cs typeface="Arial"/>
          </a:endParaRPr>
        </a:p>
        <a:p>
          <a:pPr algn="l" rtl="0">
            <a:spcAft>
              <a:spcPts val="600"/>
            </a:spcAft>
            <a:defRPr sz="1000"/>
          </a:pPr>
          <a:r>
            <a:rPr lang="en-US" sz="1000" b="0" i="0" u="none" strike="noStrike" baseline="0">
              <a:solidFill>
                <a:srgbClr val="000000"/>
              </a:solidFill>
              <a:latin typeface="+mn-lt"/>
              <a:cs typeface="Arial"/>
            </a:rPr>
            <a:t>CPPE effects and rationale statements have been developed in the context of field or conservation management unit application, i.e., the site level, and indicate the general resource effects and level of impact when a particular practice has reached a designed, functional state. </a:t>
          </a:r>
          <a:r>
            <a:rPr lang="en-US" sz="1000" b="1" i="0" u="none" strike="noStrike" baseline="0">
              <a:solidFill>
                <a:srgbClr val="000000"/>
              </a:solidFill>
              <a:latin typeface="+mn-lt"/>
              <a:cs typeface="Arial"/>
            </a:rPr>
            <a:t>Short-term effects shortly after construction, installation, planting, etc. are NOT rated unless the practice characteristically reaches a functional state quickly. </a:t>
          </a:r>
          <a:r>
            <a:rPr lang="en-US" sz="1000" b="0" i="0" u="none" strike="noStrike" baseline="0">
              <a:solidFill>
                <a:srgbClr val="000000"/>
              </a:solidFill>
              <a:latin typeface="+mn-lt"/>
              <a:cs typeface="Arial"/>
            </a:rPr>
            <a:t>Most plant-related practices take from months to a decade or more to become fully functional. Because of varying conditions within regions, states and local areas, many ratings in the National CPPE template are expressed as a range, e.g., ‘slight to moderate improvement’ in a particular resource concern. States and locales are encouraged to refine ratings to improve accuracy for CPPEs developed for an entire state or a particular Common Resource Area.</a:t>
          </a:r>
        </a:p>
        <a:p>
          <a:pPr algn="l" rtl="0">
            <a:spcAft>
              <a:spcPts val="0"/>
            </a:spcAft>
            <a:defRPr sz="1000"/>
          </a:pPr>
          <a:r>
            <a:rPr lang="en-US" sz="1000" b="1" i="0" u="none" strike="noStrike" baseline="0">
              <a:solidFill>
                <a:srgbClr val="000000"/>
              </a:solidFill>
              <a:latin typeface="+mn-lt"/>
              <a:cs typeface="Arial"/>
            </a:rPr>
            <a:t>Other considerations in using the CPPE and refining ratings locally include:</a:t>
          </a:r>
        </a:p>
        <a:p>
          <a:pPr algn="l" rtl="0">
            <a:spcAft>
              <a:spcPts val="600"/>
            </a:spcAft>
            <a:defRPr sz="1000"/>
          </a:pPr>
          <a:r>
            <a:rPr lang="en-US" sz="1000" b="0" i="0" u="none" strike="noStrike" baseline="0">
              <a:solidFill>
                <a:srgbClr val="000000"/>
              </a:solidFill>
              <a:latin typeface="+mn-lt"/>
              <a:cs typeface="Arial"/>
            </a:rPr>
            <a:t>1. Applying a practice on a planning unit may have a substantial effect at the site level that, when assessed at a landscape or watershed level, may be of a lesser degree. Beneficial watershed effects depend on the cumulative impacts of individual practices applied in many places and as part of the resource management systems.</a:t>
          </a:r>
        </a:p>
        <a:p>
          <a:pPr algn="l" rtl="0">
            <a:spcAft>
              <a:spcPts val="600"/>
            </a:spcAft>
            <a:defRPr sz="1000"/>
          </a:pPr>
          <a:r>
            <a:rPr lang="en-US" sz="1000" b="0" i="0" u="none" strike="noStrike" baseline="0">
              <a:solidFill>
                <a:srgbClr val="000000"/>
              </a:solidFill>
              <a:latin typeface="+mn-lt"/>
              <a:cs typeface="Arial"/>
            </a:rPr>
            <a:t>2. The CPPE ratings are for individual practices and, in a few applicable cases, practices that are very closely associated and usually installed concurrently with the practice being rated. It is recognized that practices are seldom installed singly and, when a system of practices is installed, a considerable synergistic effect can occur. Because the effects ratings focus on single practices, system effects and their magnitudes are not part of the CPPE. However, the additive effects of a group of practices could be individually accumulated giving some indication of a general overall effect on pertinent resource concerns. In addition, the consequences of planned systems are determined during the planning/environmental evaluation process and will vary from site to site.</a:t>
          </a:r>
        </a:p>
        <a:p>
          <a:pPr algn="l" rtl="0">
            <a:spcAft>
              <a:spcPts val="600"/>
            </a:spcAft>
            <a:defRPr sz="1000"/>
          </a:pPr>
          <a:r>
            <a:rPr lang="en-US" sz="1000" b="0" i="0" u="none" strike="noStrike" baseline="0">
              <a:solidFill>
                <a:srgbClr val="000000"/>
              </a:solidFill>
              <a:latin typeface="+mn-lt"/>
              <a:cs typeface="Arial"/>
            </a:rPr>
            <a:t>3. Even though not rated in the CPPE, short-term effects are an important aspect of conservation planning particularly when dealing with engineering or construction-type practices that require temporary ground disturbance. Short-term effects of preparing and installing a practice may cause undesired but temporary consequences. Such consequences are usually anticipated and </a:t>
          </a:r>
          <a:r>
            <a:rPr lang="en-US" sz="1000" b="0" i="0" u="sng" strike="noStrike" baseline="0">
              <a:solidFill>
                <a:srgbClr val="000000"/>
              </a:solidFill>
              <a:latin typeface="+mn-lt"/>
              <a:cs typeface="Arial"/>
            </a:rPr>
            <a:t>mitigating measures are taken</a:t>
          </a:r>
          <a:r>
            <a:rPr lang="en-US" sz="1000" b="0" i="0" u="none" strike="noStrike" baseline="0">
              <a:solidFill>
                <a:srgbClr val="000000"/>
              </a:solidFill>
              <a:latin typeface="+mn-lt"/>
              <a:cs typeface="Arial"/>
            </a:rPr>
            <a:t>. For example, during site preparation and installation of Grade Stabilization Structure to treat a gully, soil disturbance can be substantial. When such disturbance is near or adjacent to a stream, a moderate to substantial amount of sediment can reach the stream unless mitigating actions are taken. Typically, the entire disturbed area is seeded and mulched shortly after construction to minimize sediment delivery to very low levels. Thus, the amount of sediment from the construction area in the short term is reduced to acceptable, low levels and represents an insignificant amount when compared to the sediment production and land wasting if the gully is left untreated.</a:t>
          </a:r>
        </a:p>
        <a:p>
          <a:pPr algn="l" rtl="0">
            <a:spcAft>
              <a:spcPts val="600"/>
            </a:spcAft>
            <a:defRPr sz="1000"/>
          </a:pPr>
          <a:r>
            <a:rPr lang="en-US" sz="1000" b="0" i="0" u="none" strike="noStrike" baseline="0">
              <a:solidFill>
                <a:srgbClr val="000000"/>
              </a:solidFill>
              <a:latin typeface="+mn-lt"/>
              <a:cs typeface="Arial"/>
            </a:rPr>
            <a:t>4. Some practices are difficult to rate because of a counter-productive influence on another condition or offsetting worsening and improvement in a resource concern. For example, the application of Upland Wildlife Habitat Management may improve habitat for one group of organisms while adversely affecting habitat for another group. The fact that habitat for a favored species is improved does not make up for the adverse effect on the other species. Another example is demonstrated by the effect of Grazing Land Mechanical Treatment on salinity in groundwater. Even though the practice is designed to improve infiltration which could result in more salts being leached to groundwater, plant growth and vigor is improved resulting in increased water use and diminished leaching. Thus, application of the practice produces both worsening and improving effects that tend to offset each other. Situations as depicted above were rated ‘neutral’ with a rationale statement explaining the circumstances.</a:t>
          </a:r>
        </a:p>
        <a:p>
          <a:pPr algn="l" rtl="0">
            <a:spcAft>
              <a:spcPts val="600"/>
            </a:spcAft>
            <a:defRPr sz="1000"/>
          </a:pPr>
          <a:r>
            <a:rPr lang="en-US" sz="1000" b="0" i="0" u="none" strike="noStrike" baseline="0">
              <a:solidFill>
                <a:srgbClr val="000000"/>
              </a:solidFill>
              <a:latin typeface="+mn-lt"/>
              <a:cs typeface="Arial"/>
            </a:rPr>
            <a:t>5. Typically, the rationale statement for the ‘no effect' rating explains such circumstances.</a:t>
          </a:r>
        </a:p>
        <a:p>
          <a:pPr algn="l" rtl="0">
            <a:spcAft>
              <a:spcPts val="600"/>
            </a:spcAft>
            <a:defRPr sz="1000"/>
          </a:pPr>
          <a:r>
            <a:rPr lang="en-US" sz="1000" b="0" i="0" u="none" strike="noStrike" baseline="0">
              <a:solidFill>
                <a:srgbClr val="000000"/>
              </a:solidFill>
              <a:latin typeface="+mn-lt"/>
              <a:cs typeface="Arial"/>
            </a:rPr>
            <a:t>6. A number of practices under the leadership of the grazing lands discipline are considered "facilitating" practices, i.e., Fence, 382, and Animal Trails and Walkways, 575. The effects of such practices can only be assessed when used in context with other practices. Thus, many resource concerns are rated as "No Effect" with further explanation in the adjacent rationale column. </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297180</xdr:colOff>
      <xdr:row>2</xdr:row>
      <xdr:rowOff>188764</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011680" cy="62691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176892</xdr:colOff>
      <xdr:row>60</xdr:row>
      <xdr:rowOff>49190</xdr:rowOff>
    </xdr:from>
    <xdr:to>
      <xdr:col>1</xdr:col>
      <xdr:colOff>1891393</xdr:colOff>
      <xdr:row>62</xdr:row>
      <xdr:rowOff>472939</xdr:rowOff>
    </xdr:to>
    <xdr:pic>
      <xdr:nvPicPr>
        <xdr:cNvPr id="2" name="Picture 1"/>
        <xdr:cNvPicPr>
          <a:picLocks noChangeAspect="1"/>
        </xdr:cNvPicPr>
      </xdr:nvPicPr>
      <xdr:blipFill rotWithShape="1">
        <a:blip xmlns:r="http://schemas.openxmlformats.org/officeDocument/2006/relationships" r:embed="rId1"/>
        <a:srcRect l="3070" t="31081" r="84486" b="50532"/>
        <a:stretch/>
      </xdr:blipFill>
      <xdr:spPr>
        <a:xfrm>
          <a:off x="353785" y="17411904"/>
          <a:ext cx="1714501" cy="1403464"/>
        </a:xfrm>
        <a:prstGeom prst="rect">
          <a:avLst/>
        </a:prstGeom>
      </xdr:spPr>
    </xdr:pic>
    <xdr:clientData/>
  </xdr:twoCellAnchor>
  <xdr:twoCellAnchor>
    <xdr:from>
      <xdr:col>9</xdr:col>
      <xdr:colOff>405341</xdr:colOff>
      <xdr:row>5</xdr:row>
      <xdr:rowOff>1058</xdr:rowOff>
    </xdr:from>
    <xdr:to>
      <xdr:col>9</xdr:col>
      <xdr:colOff>698147</xdr:colOff>
      <xdr:row>5</xdr:row>
      <xdr:rowOff>86229</xdr:rowOff>
    </xdr:to>
    <xdr:grpSp>
      <xdr:nvGrpSpPr>
        <xdr:cNvPr id="4" name="Group 3"/>
        <xdr:cNvGrpSpPr/>
      </xdr:nvGrpSpPr>
      <xdr:grpSpPr>
        <a:xfrm>
          <a:off x="13683191" y="886883"/>
          <a:ext cx="292806" cy="85171"/>
          <a:chOff x="4253441" y="734483"/>
          <a:chExt cx="292806" cy="494746"/>
        </a:xfrm>
      </xdr:grpSpPr>
      <xdr:sp macro="" textlink="">
        <xdr:nvSpPr>
          <xdr:cNvPr id="5" name="TextBox 4"/>
          <xdr:cNvSpPr txBox="1"/>
        </xdr:nvSpPr>
        <xdr:spPr>
          <a:xfrm>
            <a:off x="4253441" y="734483"/>
            <a:ext cx="29174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3.</a:t>
            </a:r>
          </a:p>
        </xdr:txBody>
      </xdr:sp>
      <xdr:sp macro="" textlink="">
        <xdr:nvSpPr>
          <xdr:cNvPr id="6" name="TextBox 5"/>
          <xdr:cNvSpPr txBox="1"/>
        </xdr:nvSpPr>
        <xdr:spPr>
          <a:xfrm>
            <a:off x="4254500" y="964669"/>
            <a:ext cx="29174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4.</a:t>
            </a:r>
          </a:p>
        </xdr:txBody>
      </xdr:sp>
    </xdr:grpSp>
    <xdr:clientData fPrintsWithSheet="0"/>
  </xdr:twoCellAnchor>
  <xdr:twoCellAnchor>
    <xdr:from>
      <xdr:col>5</xdr:col>
      <xdr:colOff>169333</xdr:colOff>
      <xdr:row>5</xdr:row>
      <xdr:rowOff>2116</xdr:rowOff>
    </xdr:from>
    <xdr:to>
      <xdr:col>6</xdr:col>
      <xdr:colOff>281163</xdr:colOff>
      <xdr:row>5</xdr:row>
      <xdr:rowOff>96285</xdr:rowOff>
    </xdr:to>
    <xdr:grpSp>
      <xdr:nvGrpSpPr>
        <xdr:cNvPr id="7" name="Group 6"/>
        <xdr:cNvGrpSpPr/>
      </xdr:nvGrpSpPr>
      <xdr:grpSpPr>
        <a:xfrm>
          <a:off x="10456333" y="887941"/>
          <a:ext cx="959555" cy="94169"/>
          <a:chOff x="150283" y="230716"/>
          <a:chExt cx="292805" cy="465644"/>
        </a:xfrm>
      </xdr:grpSpPr>
      <xdr:sp macro="" textlink="">
        <xdr:nvSpPr>
          <xdr:cNvPr id="8" name="TextBox 7"/>
          <xdr:cNvSpPr txBox="1"/>
        </xdr:nvSpPr>
        <xdr:spPr>
          <a:xfrm>
            <a:off x="150283" y="230716"/>
            <a:ext cx="29174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1.</a:t>
            </a:r>
          </a:p>
        </xdr:txBody>
      </xdr:sp>
      <xdr:sp macro="" textlink="">
        <xdr:nvSpPr>
          <xdr:cNvPr id="9" name="TextBox 8"/>
          <xdr:cNvSpPr txBox="1"/>
        </xdr:nvSpPr>
        <xdr:spPr>
          <a:xfrm>
            <a:off x="151341" y="431800"/>
            <a:ext cx="29174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2.</a:t>
            </a:r>
          </a:p>
        </xdr:txBody>
      </xdr:sp>
    </xdr:grpSp>
    <xdr:clientData fPrintsWithSheet="0"/>
  </xdr:twoCellAnchor>
  <xdr:twoCellAnchor>
    <xdr:from>
      <xdr:col>0</xdr:col>
      <xdr:colOff>57150</xdr:colOff>
      <xdr:row>2</xdr:row>
      <xdr:rowOff>66675</xdr:rowOff>
    </xdr:from>
    <xdr:to>
      <xdr:col>4</xdr:col>
      <xdr:colOff>66675</xdr:colOff>
      <xdr:row>4</xdr:row>
      <xdr:rowOff>76200</xdr:rowOff>
    </xdr:to>
    <xdr:sp macro="" textlink="">
      <xdr:nvSpPr>
        <xdr:cNvPr id="3" name="Rectangle 2"/>
        <xdr:cNvSpPr/>
      </xdr:nvSpPr>
      <xdr:spPr>
        <a:xfrm>
          <a:off x="57150" y="457200"/>
          <a:ext cx="9448800" cy="381000"/>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fPrintsWithSheet="0"/>
  </xdr:twoCellAnchor>
  <mc:AlternateContent xmlns:mc="http://schemas.openxmlformats.org/markup-compatibility/2006">
    <mc:Choice xmlns:a14="http://schemas.microsoft.com/office/drawing/2010/main" Requires="a14">
      <xdr:twoCellAnchor editAs="oneCell">
        <xdr:from>
          <xdr:col>1</xdr:col>
          <xdr:colOff>38100</xdr:colOff>
          <xdr:row>2</xdr:row>
          <xdr:rowOff>47625</xdr:rowOff>
        </xdr:from>
        <xdr:to>
          <xdr:col>3</xdr:col>
          <xdr:colOff>2571750</xdr:colOff>
          <xdr:row>3</xdr:row>
          <xdr:rowOff>152400</xdr:rowOff>
        </xdr:to>
        <xdr:sp macro="" textlink="">
          <xdr:nvSpPr>
            <xdr:cNvPr id="15364" name="PracticeSelect" hidden="1">
              <a:extLst>
                <a:ext uri="{63B3BB69-23CF-44E3-9099-C40C66FF867C}">
                  <a14:compatExt spid="_x0000_s1536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fPrintsWithSheet="0"/>
      </xdr:twoCellAnchor>
    </mc:Choice>
    <mc:Fallback/>
  </mc:AlternateContent>
</xdr:wsDr>
</file>

<file path=xl/drawings/drawing4.xml><?xml version="1.0" encoding="utf-8"?>
<xdr:wsDr xmlns:xdr="http://schemas.openxmlformats.org/drawingml/2006/spreadsheetDrawing" xmlns:a="http://schemas.openxmlformats.org/drawingml/2006/main">
  <xdr:twoCellAnchor editAs="oneCell">
    <xdr:from>
      <xdr:col>1</xdr:col>
      <xdr:colOff>104775</xdr:colOff>
      <xdr:row>64</xdr:row>
      <xdr:rowOff>38682</xdr:rowOff>
    </xdr:from>
    <xdr:to>
      <xdr:col>1</xdr:col>
      <xdr:colOff>2153709</xdr:colOff>
      <xdr:row>66</xdr:row>
      <xdr:rowOff>532926</xdr:rowOff>
    </xdr:to>
    <xdr:pic>
      <xdr:nvPicPr>
        <xdr:cNvPr id="3" name="Picture 2"/>
        <xdr:cNvPicPr>
          <a:picLocks noChangeAspect="1"/>
        </xdr:cNvPicPr>
      </xdr:nvPicPr>
      <xdr:blipFill rotWithShape="1">
        <a:blip xmlns:r="http://schemas.openxmlformats.org/officeDocument/2006/relationships" r:embed="rId1"/>
        <a:srcRect l="3070" t="31081" r="84486" b="50532"/>
        <a:stretch/>
      </xdr:blipFill>
      <xdr:spPr>
        <a:xfrm>
          <a:off x="285750" y="11754432"/>
          <a:ext cx="2048934" cy="1675344"/>
        </a:xfrm>
        <a:prstGeom prst="rect">
          <a:avLst/>
        </a:prstGeom>
        <a:ln w="3175">
          <a:solidFill>
            <a:schemeClr val="tx1">
              <a:lumMod val="50000"/>
              <a:lumOff val="50000"/>
            </a:schemeClr>
          </a:solidFill>
        </a:ln>
      </xdr:spPr>
    </xdr:pic>
    <xdr:clientData/>
  </xdr:twoCellAnchor>
  <xdr:oneCellAnchor>
    <xdr:from>
      <xdr:col>1</xdr:col>
      <xdr:colOff>10582</xdr:colOff>
      <xdr:row>1</xdr:row>
      <xdr:rowOff>0</xdr:rowOff>
    </xdr:from>
    <xdr:ext cx="5685367" cy="328060"/>
    <xdr:sp macro="" textlink="">
      <xdr:nvSpPr>
        <xdr:cNvPr id="4" name="TextBox 3"/>
        <xdr:cNvSpPr txBox="1"/>
      </xdr:nvSpPr>
      <xdr:spPr>
        <a:xfrm>
          <a:off x="191557" y="714375"/>
          <a:ext cx="5685367" cy="32806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fPrintsWithSheet="0"/>
  </xdr:oneCellAnchor>
  <xdr:twoCellAnchor>
    <xdr:from>
      <xdr:col>4</xdr:col>
      <xdr:colOff>405341</xdr:colOff>
      <xdr:row>0</xdr:row>
      <xdr:rowOff>305858</xdr:rowOff>
    </xdr:from>
    <xdr:to>
      <xdr:col>4</xdr:col>
      <xdr:colOff>698147</xdr:colOff>
      <xdr:row>1</xdr:row>
      <xdr:rowOff>86229</xdr:rowOff>
    </xdr:to>
    <xdr:grpSp>
      <xdr:nvGrpSpPr>
        <xdr:cNvPr id="8" name="Group 7"/>
        <xdr:cNvGrpSpPr/>
      </xdr:nvGrpSpPr>
      <xdr:grpSpPr>
        <a:xfrm>
          <a:off x="4462991" y="305858"/>
          <a:ext cx="292806" cy="494746"/>
          <a:chOff x="4253441" y="734483"/>
          <a:chExt cx="292806" cy="494746"/>
        </a:xfrm>
      </xdr:grpSpPr>
      <xdr:sp macro="" textlink="">
        <xdr:nvSpPr>
          <xdr:cNvPr id="13" name="TextBox 12"/>
          <xdr:cNvSpPr txBox="1"/>
        </xdr:nvSpPr>
        <xdr:spPr>
          <a:xfrm>
            <a:off x="4253441" y="734483"/>
            <a:ext cx="29174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3.</a:t>
            </a:r>
          </a:p>
        </xdr:txBody>
      </xdr:sp>
      <xdr:sp macro="" textlink="">
        <xdr:nvSpPr>
          <xdr:cNvPr id="14" name="TextBox 13"/>
          <xdr:cNvSpPr txBox="1"/>
        </xdr:nvSpPr>
        <xdr:spPr>
          <a:xfrm>
            <a:off x="4254500" y="964669"/>
            <a:ext cx="29174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4.</a:t>
            </a:r>
          </a:p>
        </xdr:txBody>
      </xdr:sp>
    </xdr:grpSp>
    <xdr:clientData fPrintsWithSheet="0"/>
  </xdr:twoCellAnchor>
  <xdr:twoCellAnchor>
    <xdr:from>
      <xdr:col>0</xdr:col>
      <xdr:colOff>169333</xdr:colOff>
      <xdr:row>0</xdr:row>
      <xdr:rowOff>345016</xdr:rowOff>
    </xdr:from>
    <xdr:to>
      <xdr:col>1</xdr:col>
      <xdr:colOff>281163</xdr:colOff>
      <xdr:row>1</xdr:row>
      <xdr:rowOff>96285</xdr:rowOff>
    </xdr:to>
    <xdr:grpSp>
      <xdr:nvGrpSpPr>
        <xdr:cNvPr id="7" name="Group 6"/>
        <xdr:cNvGrpSpPr/>
      </xdr:nvGrpSpPr>
      <xdr:grpSpPr>
        <a:xfrm>
          <a:off x="169333" y="345016"/>
          <a:ext cx="292805" cy="465644"/>
          <a:chOff x="150283" y="230716"/>
          <a:chExt cx="292805" cy="465644"/>
        </a:xfrm>
      </xdr:grpSpPr>
      <xdr:sp macro="" textlink="">
        <xdr:nvSpPr>
          <xdr:cNvPr id="2" name="TextBox 1"/>
          <xdr:cNvSpPr txBox="1"/>
        </xdr:nvSpPr>
        <xdr:spPr>
          <a:xfrm>
            <a:off x="150283" y="230716"/>
            <a:ext cx="29174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1.</a:t>
            </a:r>
          </a:p>
        </xdr:txBody>
      </xdr:sp>
      <xdr:sp macro="" textlink="">
        <xdr:nvSpPr>
          <xdr:cNvPr id="12" name="TextBox 11"/>
          <xdr:cNvSpPr txBox="1"/>
        </xdr:nvSpPr>
        <xdr:spPr>
          <a:xfrm>
            <a:off x="151341" y="431800"/>
            <a:ext cx="29174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2.</a:t>
            </a:r>
          </a:p>
        </xdr:txBody>
      </xdr:sp>
    </xdr:grpSp>
    <xdr:clientData fPrintsWithSheet="0"/>
  </xdr:twoCellAnchor>
  <mc:AlternateContent xmlns:mc="http://schemas.openxmlformats.org/markup-compatibility/2006">
    <mc:Choice xmlns:a14="http://schemas.microsoft.com/office/drawing/2010/main" Requires="a14">
      <xdr:twoCellAnchor editAs="oneCell">
        <xdr:from>
          <xdr:col>1</xdr:col>
          <xdr:colOff>247650</xdr:colOff>
          <xdr:row>0</xdr:row>
          <xdr:rowOff>333375</xdr:rowOff>
        </xdr:from>
        <xdr:to>
          <xdr:col>3</xdr:col>
          <xdr:colOff>0</xdr:colOff>
          <xdr:row>0</xdr:row>
          <xdr:rowOff>571500</xdr:rowOff>
        </xdr:to>
        <xdr:sp macro="" textlink="">
          <xdr:nvSpPr>
            <xdr:cNvPr id="26629" name="ComboBox1" hidden="1">
              <a:extLst>
                <a:ext uri="{63B3BB69-23CF-44E3-9099-C40C66FF867C}">
                  <a14:compatExt spid="_x0000_s2662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238125</xdr:colOff>
          <xdr:row>0</xdr:row>
          <xdr:rowOff>581025</xdr:rowOff>
        </xdr:from>
        <xdr:to>
          <xdr:col>3</xdr:col>
          <xdr:colOff>0</xdr:colOff>
          <xdr:row>1</xdr:row>
          <xdr:rowOff>114300</xdr:rowOff>
        </xdr:to>
        <xdr:sp macro="" textlink="">
          <xdr:nvSpPr>
            <xdr:cNvPr id="26630" name="ComboBox2" hidden="1">
              <a:extLst>
                <a:ext uri="{63B3BB69-23CF-44E3-9099-C40C66FF867C}">
                  <a14:compatExt spid="_x0000_s2663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704850</xdr:colOff>
          <xdr:row>0</xdr:row>
          <xdr:rowOff>304800</xdr:rowOff>
        </xdr:from>
        <xdr:to>
          <xdr:col>10</xdr:col>
          <xdr:colOff>514350</xdr:colOff>
          <xdr:row>0</xdr:row>
          <xdr:rowOff>542925</xdr:rowOff>
        </xdr:to>
        <xdr:sp macro="" textlink="">
          <xdr:nvSpPr>
            <xdr:cNvPr id="26631" name="ComboBox3" hidden="1">
              <a:extLst>
                <a:ext uri="{63B3BB69-23CF-44E3-9099-C40C66FF867C}">
                  <a14:compatExt spid="_x0000_s2663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704850</xdr:colOff>
          <xdr:row>0</xdr:row>
          <xdr:rowOff>561975</xdr:rowOff>
        </xdr:from>
        <xdr:to>
          <xdr:col>10</xdr:col>
          <xdr:colOff>514350</xdr:colOff>
          <xdr:row>1</xdr:row>
          <xdr:rowOff>85725</xdr:rowOff>
        </xdr:to>
        <xdr:sp macro="" textlink="">
          <xdr:nvSpPr>
            <xdr:cNvPr id="26632" name="ComboBox4" hidden="1">
              <a:extLst>
                <a:ext uri="{63B3BB69-23CF-44E3-9099-C40C66FF867C}">
                  <a14:compatExt spid="_x0000_s2663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fPrintsWithSheet="0"/>
      </xdr:twoCellAnchor>
    </mc:Choice>
    <mc:Fallback/>
  </mc:AlternateContent>
</xdr:wsDr>
</file>

<file path=xl/drawings/drawing5.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297180</xdr:colOff>
      <xdr:row>2</xdr:row>
      <xdr:rowOff>188764</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0025" y="0"/>
          <a:ext cx="2011680" cy="62691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image" Target="../media/image2.emf"/><Relationship Id="rId4" Type="http://schemas.openxmlformats.org/officeDocument/2006/relationships/control" Target="../activeX/activeX1.xml"/></Relationships>
</file>

<file path=xl/worksheets/_rels/sheet4.xml.rels><?xml version="1.0" encoding="UTF-8" standalone="yes"?>
<Relationships xmlns="http://schemas.openxmlformats.org/package/2006/relationships"><Relationship Id="rId8" Type="http://schemas.openxmlformats.org/officeDocument/2006/relationships/control" Target="../activeX/activeX4.xml"/><Relationship Id="rId3" Type="http://schemas.openxmlformats.org/officeDocument/2006/relationships/vmlDrawing" Target="../drawings/vmlDrawing2.vml"/><Relationship Id="rId7" Type="http://schemas.openxmlformats.org/officeDocument/2006/relationships/image" Target="../media/image5.emf"/><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ontrol" Target="../activeX/activeX3.xml"/><Relationship Id="rId11" Type="http://schemas.openxmlformats.org/officeDocument/2006/relationships/image" Target="../media/image7.emf"/><Relationship Id="rId5" Type="http://schemas.openxmlformats.org/officeDocument/2006/relationships/image" Target="../media/image4.emf"/><Relationship Id="rId10" Type="http://schemas.openxmlformats.org/officeDocument/2006/relationships/control" Target="../activeX/activeX5.xml"/><Relationship Id="rId4" Type="http://schemas.openxmlformats.org/officeDocument/2006/relationships/control" Target="../activeX/activeX2.xml"/><Relationship Id="rId9" Type="http://schemas.openxmlformats.org/officeDocument/2006/relationships/image" Target="../media/image6.emf"/></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B1:N49"/>
  <sheetViews>
    <sheetView showGridLines="0" zoomScale="125" zoomScaleNormal="125" workbookViewId="0">
      <selection activeCell="E15" sqref="E15"/>
    </sheetView>
  </sheetViews>
  <sheetFormatPr defaultRowHeight="12.75" x14ac:dyDescent="0.2"/>
  <cols>
    <col min="1" max="1" width="2.42578125" style="1" customWidth="1"/>
    <col min="2" max="2" width="6" style="48" customWidth="1"/>
    <col min="3" max="3" width="82.85546875" style="1" customWidth="1"/>
    <col min="4" max="4" width="9.140625" style="1"/>
    <col min="5" max="5" width="8.85546875" style="1" customWidth="1"/>
    <col min="6" max="16384" width="9.140625" style="1"/>
  </cols>
  <sheetData>
    <row r="1" spans="2:14" ht="18.600000000000001" customHeight="1" x14ac:dyDescent="0.25">
      <c r="B1" s="49" t="s">
        <v>204</v>
      </c>
      <c r="C1" s="63"/>
      <c r="D1" s="2"/>
      <c r="E1" s="2"/>
      <c r="F1" s="2"/>
      <c r="G1" s="2"/>
      <c r="H1" s="2"/>
      <c r="I1" s="2"/>
      <c r="J1" s="2"/>
      <c r="K1" s="2"/>
      <c r="L1" s="2"/>
      <c r="M1" s="2"/>
      <c r="N1" s="2"/>
    </row>
    <row r="2" spans="2:14" x14ac:dyDescent="0.2">
      <c r="C2" s="5"/>
      <c r="D2" s="2"/>
      <c r="E2" s="2"/>
      <c r="F2" s="2"/>
      <c r="G2" s="2"/>
      <c r="H2" s="2"/>
      <c r="I2" s="2"/>
      <c r="J2" s="2"/>
      <c r="K2" s="2"/>
      <c r="L2" s="2"/>
      <c r="M2" s="2"/>
      <c r="N2" s="2"/>
    </row>
    <row r="3" spans="2:14" ht="15" customHeight="1" x14ac:dyDescent="0.2">
      <c r="C3" s="4"/>
      <c r="D3" s="3"/>
      <c r="E3" s="3"/>
      <c r="F3" s="3"/>
      <c r="G3" s="3"/>
      <c r="H3" s="3"/>
      <c r="I3" s="3"/>
      <c r="J3" s="3"/>
      <c r="K3" s="3"/>
      <c r="L3" s="3"/>
      <c r="M3" s="3"/>
      <c r="N3" s="3"/>
    </row>
    <row r="4" spans="2:14" ht="39" customHeight="1" x14ac:dyDescent="0.2">
      <c r="C4" s="4"/>
      <c r="D4" s="3"/>
      <c r="E4" s="3"/>
      <c r="F4" s="3"/>
      <c r="G4" s="3"/>
      <c r="H4" s="3"/>
      <c r="I4" s="3"/>
      <c r="J4" s="3"/>
      <c r="K4" s="3"/>
      <c r="L4" s="3"/>
      <c r="M4" s="3"/>
      <c r="N4" s="3"/>
    </row>
    <row r="5" spans="2:14" x14ac:dyDescent="0.2">
      <c r="C5" s="4"/>
      <c r="D5" s="3"/>
      <c r="E5" s="3"/>
      <c r="F5" s="3"/>
      <c r="G5" s="3"/>
      <c r="H5" s="3"/>
      <c r="I5" s="3"/>
      <c r="J5" s="3"/>
      <c r="K5" s="3"/>
      <c r="L5" s="3"/>
      <c r="M5" s="3"/>
      <c r="N5" s="3"/>
    </row>
    <row r="6" spans="2:14" x14ac:dyDescent="0.2">
      <c r="C6" s="4"/>
      <c r="D6" s="3"/>
      <c r="E6" s="3"/>
      <c r="F6" s="3"/>
      <c r="G6" s="3"/>
      <c r="H6" s="3"/>
      <c r="I6" s="3"/>
      <c r="J6" s="3"/>
      <c r="K6" s="3"/>
      <c r="L6" s="3"/>
      <c r="M6" s="3"/>
      <c r="N6" s="3"/>
    </row>
    <row r="7" spans="2:14" x14ac:dyDescent="0.2">
      <c r="C7" s="4"/>
      <c r="D7" s="3"/>
      <c r="E7" s="3"/>
      <c r="F7" s="3"/>
      <c r="G7" s="3"/>
      <c r="H7" s="3"/>
      <c r="I7" s="3"/>
      <c r="J7" s="3"/>
      <c r="K7" s="3"/>
      <c r="L7" s="3"/>
      <c r="M7" s="3"/>
      <c r="N7" s="3"/>
    </row>
    <row r="8" spans="2:14" x14ac:dyDescent="0.2">
      <c r="C8" s="4"/>
      <c r="D8" s="3"/>
      <c r="E8" s="3"/>
      <c r="F8" s="3"/>
      <c r="G8" s="3"/>
      <c r="H8" s="3"/>
      <c r="I8" s="3"/>
      <c r="J8" s="3"/>
      <c r="K8" s="3"/>
      <c r="L8" s="3"/>
      <c r="M8" s="3"/>
      <c r="N8" s="3"/>
    </row>
    <row r="9" spans="2:14" x14ac:dyDescent="0.2">
      <c r="C9" s="4"/>
      <c r="D9" s="3"/>
      <c r="E9" s="3"/>
      <c r="F9" s="3"/>
      <c r="G9" s="3"/>
      <c r="H9" s="3"/>
      <c r="I9" s="3"/>
      <c r="J9" s="3"/>
      <c r="K9" s="3"/>
      <c r="L9" s="3"/>
      <c r="M9" s="3"/>
      <c r="N9" s="3"/>
    </row>
    <row r="10" spans="2:14" x14ac:dyDescent="0.2">
      <c r="C10" s="4"/>
      <c r="D10" s="3"/>
      <c r="E10" s="3"/>
      <c r="F10" s="3"/>
      <c r="G10" s="3"/>
      <c r="H10" s="3"/>
      <c r="I10" s="3"/>
      <c r="J10" s="3"/>
      <c r="K10" s="3"/>
      <c r="L10" s="3"/>
      <c r="M10" s="3"/>
      <c r="N10" s="3"/>
    </row>
    <row r="11" spans="2:14" x14ac:dyDescent="0.2">
      <c r="C11" s="4"/>
      <c r="D11" s="3"/>
      <c r="E11" s="3"/>
      <c r="F11" s="3"/>
      <c r="G11" s="3"/>
      <c r="H11" s="3"/>
      <c r="I11" s="3"/>
      <c r="J11" s="3"/>
      <c r="K11" s="3"/>
      <c r="L11" s="3"/>
      <c r="M11" s="3"/>
      <c r="N11" s="3"/>
    </row>
    <row r="12" spans="2:14" x14ac:dyDescent="0.2">
      <c r="C12" s="4"/>
      <c r="D12" s="3"/>
      <c r="E12" s="3"/>
      <c r="F12" s="3"/>
      <c r="G12" s="3"/>
      <c r="H12" s="3"/>
      <c r="I12" s="3"/>
      <c r="J12" s="3"/>
      <c r="K12" s="3"/>
      <c r="L12" s="3"/>
      <c r="M12" s="3"/>
      <c r="N12" s="3"/>
    </row>
    <row r="13" spans="2:14" x14ac:dyDescent="0.2">
      <c r="C13" s="4"/>
      <c r="D13" s="3"/>
      <c r="E13" s="3"/>
      <c r="F13" s="3"/>
      <c r="G13" s="3"/>
      <c r="H13" s="3"/>
      <c r="I13" s="3"/>
      <c r="J13" s="3"/>
      <c r="K13" s="3"/>
      <c r="L13" s="3"/>
      <c r="M13" s="3"/>
      <c r="N13" s="3"/>
    </row>
    <row r="14" spans="2:14" x14ac:dyDescent="0.2">
      <c r="C14" s="4"/>
      <c r="D14" s="3"/>
      <c r="E14" s="3"/>
      <c r="F14" s="3"/>
      <c r="G14" s="3"/>
      <c r="H14" s="3"/>
      <c r="I14" s="3"/>
      <c r="J14" s="3"/>
      <c r="K14" s="3"/>
      <c r="L14" s="3"/>
      <c r="M14" s="3"/>
      <c r="N14" s="3"/>
    </row>
    <row r="15" spans="2:14" x14ac:dyDescent="0.2">
      <c r="C15" s="4"/>
      <c r="D15" s="3"/>
      <c r="E15" s="3"/>
      <c r="F15" s="3"/>
      <c r="G15" s="3"/>
      <c r="H15" s="3"/>
      <c r="I15" s="3"/>
      <c r="J15" s="3"/>
      <c r="K15" s="3"/>
      <c r="L15" s="3"/>
      <c r="M15" s="3"/>
      <c r="N15" s="3"/>
    </row>
    <row r="16" spans="2:14" x14ac:dyDescent="0.2">
      <c r="C16" s="4"/>
      <c r="D16" s="3"/>
      <c r="E16" s="3"/>
      <c r="F16" s="3"/>
      <c r="G16" s="3"/>
      <c r="H16" s="3"/>
      <c r="I16" s="3"/>
      <c r="J16" s="3"/>
      <c r="K16" s="3"/>
      <c r="L16" s="3"/>
      <c r="M16" s="3"/>
      <c r="N16" s="3"/>
    </row>
    <row r="17" spans="3:14" x14ac:dyDescent="0.2">
      <c r="C17" s="4"/>
      <c r="D17" s="3"/>
      <c r="E17" s="3"/>
      <c r="F17" s="3"/>
      <c r="G17" s="3"/>
      <c r="H17" s="3"/>
      <c r="I17" s="3"/>
      <c r="J17" s="3"/>
      <c r="K17" s="3"/>
      <c r="L17" s="3"/>
      <c r="M17" s="3"/>
      <c r="N17" s="3"/>
    </row>
    <row r="18" spans="3:14" x14ac:dyDescent="0.2">
      <c r="C18" s="4"/>
    </row>
    <row r="19" spans="3:14" x14ac:dyDescent="0.2">
      <c r="C19" s="4"/>
    </row>
    <row r="20" spans="3:14" x14ac:dyDescent="0.2">
      <c r="C20" s="4"/>
    </row>
    <row r="21" spans="3:14" x14ac:dyDescent="0.2">
      <c r="C21" s="4"/>
    </row>
    <row r="22" spans="3:14" x14ac:dyDescent="0.2">
      <c r="C22" s="4"/>
    </row>
    <row r="23" spans="3:14" x14ac:dyDescent="0.2">
      <c r="C23" s="4"/>
    </row>
    <row r="24" spans="3:14" x14ac:dyDescent="0.2">
      <c r="C24" s="4"/>
    </row>
    <row r="25" spans="3:14" x14ac:dyDescent="0.2">
      <c r="C25" s="4"/>
    </row>
    <row r="26" spans="3:14" x14ac:dyDescent="0.2">
      <c r="C26" s="4"/>
    </row>
    <row r="27" spans="3:14" x14ac:dyDescent="0.2">
      <c r="C27" s="4"/>
    </row>
    <row r="28" spans="3:14" x14ac:dyDescent="0.2">
      <c r="C28" s="4"/>
    </row>
    <row r="29" spans="3:14" x14ac:dyDescent="0.2">
      <c r="C29" s="4"/>
    </row>
    <row r="30" spans="3:14" x14ac:dyDescent="0.2">
      <c r="C30" s="4"/>
    </row>
    <row r="31" spans="3:14" x14ac:dyDescent="0.2">
      <c r="C31" s="4"/>
    </row>
    <row r="32" spans="3:14" x14ac:dyDescent="0.2">
      <c r="C32" s="4"/>
    </row>
    <row r="33" spans="3:3" x14ac:dyDescent="0.2">
      <c r="C33" s="4"/>
    </row>
    <row r="34" spans="3:3" x14ac:dyDescent="0.2">
      <c r="C34" s="4"/>
    </row>
    <row r="35" spans="3:3" x14ac:dyDescent="0.2">
      <c r="C35" s="4"/>
    </row>
    <row r="36" spans="3:3" x14ac:dyDescent="0.2">
      <c r="C36" s="4"/>
    </row>
    <row r="37" spans="3:3" x14ac:dyDescent="0.2">
      <c r="C37" s="4"/>
    </row>
    <row r="38" spans="3:3" x14ac:dyDescent="0.2">
      <c r="C38" s="4"/>
    </row>
    <row r="39" spans="3:3" x14ac:dyDescent="0.2">
      <c r="C39" s="4"/>
    </row>
    <row r="40" spans="3:3" x14ac:dyDescent="0.2">
      <c r="C40" s="4"/>
    </row>
    <row r="41" spans="3:3" x14ac:dyDescent="0.2">
      <c r="C41" s="4"/>
    </row>
    <row r="42" spans="3:3" x14ac:dyDescent="0.2">
      <c r="C42" s="4"/>
    </row>
    <row r="43" spans="3:3" x14ac:dyDescent="0.2">
      <c r="C43" s="4"/>
    </row>
    <row r="44" spans="3:3" x14ac:dyDescent="0.2">
      <c r="C44" s="4"/>
    </row>
    <row r="45" spans="3:3" x14ac:dyDescent="0.2">
      <c r="C45" s="4"/>
    </row>
    <row r="46" spans="3:3" x14ac:dyDescent="0.2">
      <c r="C46" s="4"/>
    </row>
    <row r="47" spans="3:3" x14ac:dyDescent="0.2">
      <c r="C47" s="4"/>
    </row>
    <row r="48" spans="3:3" x14ac:dyDescent="0.2">
      <c r="C48" s="4"/>
    </row>
    <row r="49" spans="3:3" x14ac:dyDescent="0.2">
      <c r="C49" s="4"/>
    </row>
  </sheetData>
  <pageMargins left="0.75" right="0.75" top="1" bottom="1" header="0.5" footer="0.5"/>
  <pageSetup orientation="portrait" r:id="rId1"/>
  <headerFooter alignWithMargins="0">
    <oddHeader>&amp;RIntroduction</oddHeader>
    <oddFooter>Page &amp;P of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R149"/>
  <sheetViews>
    <sheetView showGridLines="0" workbookViewId="0">
      <pane xSplit="2" topLeftCell="C1" activePane="topRight" state="frozen"/>
      <selection pane="topRight" activeCell="O22" sqref="O22"/>
    </sheetView>
  </sheetViews>
  <sheetFormatPr defaultRowHeight="15" x14ac:dyDescent="0.25"/>
  <cols>
    <col min="1" max="1" width="25.7109375" style="25" customWidth="1"/>
    <col min="2" max="2" width="7.85546875" style="26" customWidth="1"/>
    <col min="3" max="7" width="12.7109375" style="28" customWidth="1"/>
    <col min="8" max="11" width="12.7109375" style="26" customWidth="1"/>
    <col min="12" max="46" width="12.7109375" style="28" customWidth="1"/>
    <col min="47" max="16384" width="9.140625" style="25"/>
  </cols>
  <sheetData>
    <row r="1" spans="1:70" ht="17.25" x14ac:dyDescent="0.3">
      <c r="C1" s="27" t="s">
        <v>188</v>
      </c>
    </row>
    <row r="2" spans="1:70" ht="17.25" x14ac:dyDescent="0.3">
      <c r="C2" s="27" t="s">
        <v>189</v>
      </c>
    </row>
    <row r="3" spans="1:70" ht="17.25" x14ac:dyDescent="0.3">
      <c r="B3" s="27"/>
    </row>
    <row r="4" spans="1:70" ht="17.25" customHeight="1" x14ac:dyDescent="0.3">
      <c r="B4" s="27"/>
    </row>
    <row r="5" spans="1:70" s="29" customFormat="1" ht="15.75" customHeight="1" x14ac:dyDescent="0.25">
      <c r="A5" s="184" t="s">
        <v>187</v>
      </c>
      <c r="B5" s="186" t="s">
        <v>0</v>
      </c>
      <c r="C5" s="191" t="s">
        <v>1</v>
      </c>
      <c r="D5" s="191"/>
      <c r="E5" s="191"/>
      <c r="F5" s="191"/>
      <c r="G5" s="191"/>
      <c r="H5" s="190" t="s">
        <v>2</v>
      </c>
      <c r="I5" s="190"/>
      <c r="J5" s="190"/>
      <c r="K5" s="190"/>
      <c r="L5" s="190" t="s">
        <v>3</v>
      </c>
      <c r="M5" s="190"/>
      <c r="N5" s="190"/>
      <c r="O5" s="190"/>
      <c r="P5" s="190" t="s">
        <v>4</v>
      </c>
      <c r="Q5" s="190"/>
      <c r="R5" s="190" t="s">
        <v>5</v>
      </c>
      <c r="S5" s="190"/>
      <c r="T5" s="190"/>
      <c r="U5" s="190"/>
      <c r="V5" s="190"/>
      <c r="W5" s="190"/>
      <c r="X5" s="190"/>
      <c r="Y5" s="190"/>
      <c r="Z5" s="190"/>
      <c r="AA5" s="190"/>
      <c r="AB5" s="190"/>
      <c r="AC5" s="190"/>
      <c r="AD5" s="192" t="s">
        <v>6</v>
      </c>
      <c r="AE5" s="192"/>
      <c r="AF5" s="192"/>
      <c r="AG5" s="192"/>
      <c r="AH5" s="190" t="s">
        <v>7</v>
      </c>
      <c r="AI5" s="190"/>
      <c r="AJ5" s="190"/>
      <c r="AK5" s="190"/>
      <c r="AL5" s="190" t="s">
        <v>8</v>
      </c>
      <c r="AM5" s="190"/>
      <c r="AN5" s="190"/>
      <c r="AO5" s="190"/>
      <c r="AP5" s="190" t="s">
        <v>9</v>
      </c>
      <c r="AQ5" s="190"/>
      <c r="AR5" s="190"/>
      <c r="AS5" s="190" t="s">
        <v>10</v>
      </c>
      <c r="AT5" s="190"/>
    </row>
    <row r="6" spans="1:70" s="30" customFormat="1" ht="38.25" x14ac:dyDescent="0.2">
      <c r="A6" s="184"/>
      <c r="B6" s="186"/>
      <c r="C6" s="193" t="s">
        <v>145</v>
      </c>
      <c r="D6" s="193"/>
      <c r="E6" s="193" t="s">
        <v>146</v>
      </c>
      <c r="F6" s="193"/>
      <c r="G6" s="193" t="s">
        <v>147</v>
      </c>
      <c r="H6" s="40" t="s">
        <v>148</v>
      </c>
      <c r="I6" s="40" t="s">
        <v>149</v>
      </c>
      <c r="J6" s="40" t="s">
        <v>150</v>
      </c>
      <c r="K6" s="188" t="s">
        <v>186</v>
      </c>
      <c r="L6" s="188" t="s">
        <v>152</v>
      </c>
      <c r="M6" s="188"/>
      <c r="N6" s="188"/>
      <c r="O6" s="188"/>
      <c r="P6" s="188" t="s">
        <v>157</v>
      </c>
      <c r="Q6" s="188" t="s">
        <v>156</v>
      </c>
      <c r="R6" s="188" t="s">
        <v>161</v>
      </c>
      <c r="S6" s="188"/>
      <c r="T6" s="188" t="s">
        <v>162</v>
      </c>
      <c r="U6" s="188"/>
      <c r="V6" s="188" t="s">
        <v>163</v>
      </c>
      <c r="W6" s="188"/>
      <c r="X6" s="188" t="s">
        <v>164</v>
      </c>
      <c r="Y6" s="188"/>
      <c r="Z6" s="188" t="s">
        <v>165</v>
      </c>
      <c r="AA6" s="188"/>
      <c r="AB6" s="188" t="s">
        <v>166</v>
      </c>
      <c r="AC6" s="188" t="s">
        <v>167</v>
      </c>
      <c r="AD6" s="188" t="s">
        <v>160</v>
      </c>
      <c r="AE6" s="188" t="s">
        <v>159</v>
      </c>
      <c r="AF6" s="188" t="s">
        <v>158</v>
      </c>
      <c r="AG6" s="188" t="s">
        <v>171</v>
      </c>
      <c r="AH6" s="188" t="s">
        <v>172</v>
      </c>
      <c r="AI6" s="188" t="s">
        <v>173</v>
      </c>
      <c r="AJ6" s="188" t="s">
        <v>174</v>
      </c>
      <c r="AK6" s="188" t="s">
        <v>185</v>
      </c>
      <c r="AL6" s="188" t="s">
        <v>175</v>
      </c>
      <c r="AM6" s="188"/>
      <c r="AN6" s="188"/>
      <c r="AO6" s="188"/>
      <c r="AP6" s="188" t="s">
        <v>180</v>
      </c>
      <c r="AQ6" s="188" t="s">
        <v>181</v>
      </c>
      <c r="AR6" s="188" t="s">
        <v>182</v>
      </c>
      <c r="AS6" s="188" t="s">
        <v>183</v>
      </c>
      <c r="AT6" s="188" t="s">
        <v>184</v>
      </c>
    </row>
    <row r="7" spans="1:70" s="31" customFormat="1" ht="64.5" thickBot="1" x14ac:dyDescent="0.3">
      <c r="A7" s="185"/>
      <c r="B7" s="187"/>
      <c r="C7" s="32" t="s">
        <v>141</v>
      </c>
      <c r="D7" s="32" t="s">
        <v>142</v>
      </c>
      <c r="E7" s="32" t="s">
        <v>143</v>
      </c>
      <c r="F7" s="32" t="s">
        <v>144</v>
      </c>
      <c r="G7" s="194"/>
      <c r="H7" s="41" t="s">
        <v>148</v>
      </c>
      <c r="I7" s="41" t="s">
        <v>149</v>
      </c>
      <c r="J7" s="41" t="s">
        <v>150</v>
      </c>
      <c r="K7" s="189"/>
      <c r="L7" s="41" t="s">
        <v>151</v>
      </c>
      <c r="M7" s="41" t="s">
        <v>155</v>
      </c>
      <c r="N7" s="41" t="s">
        <v>154</v>
      </c>
      <c r="O7" s="41" t="s">
        <v>153</v>
      </c>
      <c r="P7" s="189"/>
      <c r="Q7" s="189"/>
      <c r="R7" s="41" t="s">
        <v>169</v>
      </c>
      <c r="S7" s="41" t="s">
        <v>168</v>
      </c>
      <c r="T7" s="41" t="s">
        <v>170</v>
      </c>
      <c r="U7" s="41" t="s">
        <v>168</v>
      </c>
      <c r="V7" s="41" t="s">
        <v>169</v>
      </c>
      <c r="W7" s="41" t="s">
        <v>168</v>
      </c>
      <c r="X7" s="41" t="s">
        <v>169</v>
      </c>
      <c r="Y7" s="41" t="s">
        <v>168</v>
      </c>
      <c r="Z7" s="41" t="s">
        <v>169</v>
      </c>
      <c r="AA7" s="41" t="s">
        <v>168</v>
      </c>
      <c r="AB7" s="189"/>
      <c r="AC7" s="189"/>
      <c r="AD7" s="189"/>
      <c r="AE7" s="189"/>
      <c r="AF7" s="189"/>
      <c r="AG7" s="189"/>
      <c r="AH7" s="189"/>
      <c r="AI7" s="189"/>
      <c r="AJ7" s="189"/>
      <c r="AK7" s="189"/>
      <c r="AL7" s="41" t="s">
        <v>176</v>
      </c>
      <c r="AM7" s="41" t="s">
        <v>177</v>
      </c>
      <c r="AN7" s="41" t="s">
        <v>178</v>
      </c>
      <c r="AO7" s="41" t="s">
        <v>179</v>
      </c>
      <c r="AP7" s="189"/>
      <c r="AQ7" s="189"/>
      <c r="AR7" s="189"/>
      <c r="AS7" s="189"/>
      <c r="AT7" s="189"/>
    </row>
    <row r="8" spans="1:70" ht="16.5" customHeight="1" x14ac:dyDescent="0.25">
      <c r="A8" s="33" t="s">
        <v>195</v>
      </c>
      <c r="B8" s="34">
        <v>0</v>
      </c>
      <c r="C8" s="182">
        <v>1</v>
      </c>
      <c r="D8" s="182">
        <v>1</v>
      </c>
      <c r="E8" s="182">
        <v>2</v>
      </c>
      <c r="F8" s="182">
        <v>2</v>
      </c>
      <c r="G8" s="182">
        <v>2</v>
      </c>
      <c r="H8" s="182">
        <v>2</v>
      </c>
      <c r="I8" s="182">
        <v>3</v>
      </c>
      <c r="J8" s="182">
        <v>0</v>
      </c>
      <c r="K8" s="182">
        <v>0</v>
      </c>
      <c r="L8" s="182">
        <v>0</v>
      </c>
      <c r="M8" s="182">
        <v>0</v>
      </c>
      <c r="N8" s="182">
        <v>0</v>
      </c>
      <c r="O8" s="182">
        <v>0</v>
      </c>
      <c r="P8" s="182">
        <v>0</v>
      </c>
      <c r="Q8" s="182">
        <v>2</v>
      </c>
      <c r="R8" s="182">
        <v>1</v>
      </c>
      <c r="S8" s="182">
        <v>0</v>
      </c>
      <c r="T8" s="182">
        <v>1</v>
      </c>
      <c r="U8" s="182">
        <v>1</v>
      </c>
      <c r="V8" s="182">
        <v>0</v>
      </c>
      <c r="W8" s="182">
        <v>0</v>
      </c>
      <c r="X8" s="182">
        <v>1</v>
      </c>
      <c r="Y8" s="182">
        <v>1</v>
      </c>
      <c r="Z8" s="182">
        <v>1</v>
      </c>
      <c r="AA8" s="182">
        <v>1</v>
      </c>
      <c r="AB8" s="182">
        <v>2</v>
      </c>
      <c r="AC8" s="182">
        <v>2</v>
      </c>
      <c r="AD8" s="182">
        <v>2</v>
      </c>
      <c r="AE8" s="182">
        <v>0</v>
      </c>
      <c r="AF8" s="182">
        <v>0</v>
      </c>
      <c r="AG8" s="182">
        <v>0</v>
      </c>
      <c r="AH8" s="182">
        <v>2</v>
      </c>
      <c r="AI8" s="182">
        <v>2</v>
      </c>
      <c r="AJ8" s="182">
        <v>2</v>
      </c>
      <c r="AK8" s="182">
        <v>-1</v>
      </c>
      <c r="AL8" s="182">
        <v>2</v>
      </c>
      <c r="AM8" s="182">
        <v>2</v>
      </c>
      <c r="AN8" s="182">
        <v>0</v>
      </c>
      <c r="AO8" s="182">
        <v>0</v>
      </c>
      <c r="AP8" s="182">
        <v>0</v>
      </c>
      <c r="AQ8" s="182">
        <v>0</v>
      </c>
      <c r="AR8" s="182">
        <v>0</v>
      </c>
      <c r="AS8" s="182">
        <v>0</v>
      </c>
      <c r="AT8" s="182">
        <v>0</v>
      </c>
      <c r="AU8" s="35"/>
      <c r="AV8" s="35"/>
      <c r="AW8" s="35"/>
      <c r="AX8" s="35"/>
      <c r="AY8" s="35"/>
      <c r="AZ8" s="35"/>
      <c r="BA8" s="35"/>
      <c r="BB8" s="35"/>
      <c r="BC8" s="35"/>
      <c r="BD8" s="35"/>
      <c r="BE8" s="35"/>
      <c r="BF8" s="35"/>
      <c r="BG8" s="35"/>
      <c r="BH8" s="35"/>
      <c r="BI8" s="35"/>
      <c r="BJ8" s="35"/>
      <c r="BK8" s="35"/>
      <c r="BL8" s="35"/>
      <c r="BM8" s="35"/>
      <c r="BN8" s="35"/>
      <c r="BO8" s="35"/>
      <c r="BP8" s="35"/>
      <c r="BQ8" s="35"/>
      <c r="BR8" s="35"/>
    </row>
    <row r="9" spans="1:70" x14ac:dyDescent="0.25">
      <c r="A9" s="33" t="s">
        <v>194</v>
      </c>
      <c r="B9" s="34" t="s">
        <v>257</v>
      </c>
      <c r="C9" s="182">
        <v>1</v>
      </c>
      <c r="D9" s="182">
        <v>0</v>
      </c>
      <c r="E9" s="182">
        <v>1</v>
      </c>
      <c r="F9" s="182">
        <v>0</v>
      </c>
      <c r="G9" s="182">
        <v>0</v>
      </c>
      <c r="H9" s="182">
        <v>0</v>
      </c>
      <c r="I9" s="182">
        <v>2</v>
      </c>
      <c r="J9" s="182">
        <v>0</v>
      </c>
      <c r="K9" s="182">
        <v>0</v>
      </c>
      <c r="L9" s="182">
        <v>0</v>
      </c>
      <c r="M9" s="182">
        <v>-1</v>
      </c>
      <c r="N9" s="182">
        <v>0</v>
      </c>
      <c r="O9" s="182">
        <v>-2</v>
      </c>
      <c r="P9" s="182">
        <v>1</v>
      </c>
      <c r="Q9" s="182">
        <v>0</v>
      </c>
      <c r="R9" s="182">
        <v>0</v>
      </c>
      <c r="S9" s="182">
        <v>0</v>
      </c>
      <c r="T9" s="182">
        <v>0</v>
      </c>
      <c r="U9" s="182">
        <v>0</v>
      </c>
      <c r="V9" s="182">
        <v>0</v>
      </c>
      <c r="W9" s="182">
        <v>0</v>
      </c>
      <c r="X9" s="182">
        <v>0</v>
      </c>
      <c r="Y9" s="182">
        <v>0</v>
      </c>
      <c r="Z9" s="182">
        <v>0</v>
      </c>
      <c r="AA9" s="182">
        <v>0</v>
      </c>
      <c r="AB9" s="182">
        <v>1</v>
      </c>
      <c r="AC9" s="182">
        <v>0</v>
      </c>
      <c r="AD9" s="182">
        <v>0</v>
      </c>
      <c r="AE9" s="182">
        <v>0</v>
      </c>
      <c r="AF9" s="182">
        <v>0</v>
      </c>
      <c r="AG9" s="182">
        <v>0</v>
      </c>
      <c r="AH9" s="182">
        <v>2</v>
      </c>
      <c r="AI9" s="182">
        <v>0</v>
      </c>
      <c r="AJ9" s="182">
        <v>0</v>
      </c>
      <c r="AK9" s="182">
        <v>3</v>
      </c>
      <c r="AL9" s="182">
        <v>0</v>
      </c>
      <c r="AM9" s="182">
        <v>0</v>
      </c>
      <c r="AN9" s="182">
        <v>0</v>
      </c>
      <c r="AO9" s="182">
        <v>-2</v>
      </c>
      <c r="AP9" s="182">
        <v>0</v>
      </c>
      <c r="AQ9" s="182">
        <v>0</v>
      </c>
      <c r="AR9" s="182">
        <v>0</v>
      </c>
      <c r="AS9" s="182">
        <v>1</v>
      </c>
      <c r="AT9" s="182">
        <v>1</v>
      </c>
      <c r="AU9" s="35"/>
      <c r="AV9" s="35"/>
      <c r="AW9" s="35"/>
      <c r="AX9" s="35"/>
      <c r="AY9" s="35"/>
      <c r="AZ9" s="35"/>
      <c r="BA9" s="35"/>
      <c r="BB9" s="35"/>
      <c r="BC9" s="35"/>
      <c r="BD9" s="35"/>
      <c r="BE9" s="35"/>
      <c r="BF9" s="35"/>
      <c r="BG9" s="35"/>
      <c r="BH9" s="35"/>
      <c r="BI9" s="35"/>
      <c r="BJ9" s="35"/>
      <c r="BK9" s="35"/>
      <c r="BL9" s="35"/>
      <c r="BM9" s="35"/>
      <c r="BN9" s="35"/>
      <c r="BO9" s="35"/>
      <c r="BP9" s="35"/>
      <c r="BQ9" s="35"/>
      <c r="BR9" s="35"/>
    </row>
    <row r="10" spans="1:70" x14ac:dyDescent="0.25">
      <c r="A10" s="33" t="s">
        <v>11</v>
      </c>
      <c r="B10" s="34" t="s">
        <v>344</v>
      </c>
      <c r="C10" s="182">
        <v>0</v>
      </c>
      <c r="D10" s="182">
        <v>0</v>
      </c>
      <c r="E10" s="182">
        <v>0</v>
      </c>
      <c r="F10" s="182">
        <v>0</v>
      </c>
      <c r="G10" s="182">
        <v>0</v>
      </c>
      <c r="H10" s="182">
        <v>0</v>
      </c>
      <c r="I10" s="182">
        <v>0</v>
      </c>
      <c r="J10" s="182">
        <v>0</v>
      </c>
      <c r="K10" s="182">
        <v>0</v>
      </c>
      <c r="L10" s="182">
        <v>0</v>
      </c>
      <c r="M10" s="182">
        <v>0</v>
      </c>
      <c r="N10" s="182">
        <v>0</v>
      </c>
      <c r="O10" s="182">
        <v>0</v>
      </c>
      <c r="P10" s="182">
        <v>0</v>
      </c>
      <c r="Q10" s="182">
        <v>0</v>
      </c>
      <c r="R10" s="182">
        <v>5</v>
      </c>
      <c r="S10" s="182">
        <v>5</v>
      </c>
      <c r="T10" s="182">
        <v>5</v>
      </c>
      <c r="U10" s="182">
        <v>5</v>
      </c>
      <c r="V10" s="182">
        <v>0</v>
      </c>
      <c r="W10" s="182">
        <v>0</v>
      </c>
      <c r="X10" s="182">
        <v>0</v>
      </c>
      <c r="Y10" s="182">
        <v>0</v>
      </c>
      <c r="Z10" s="182">
        <v>0</v>
      </c>
      <c r="AA10" s="182">
        <v>0</v>
      </c>
      <c r="AB10" s="182">
        <v>0</v>
      </c>
      <c r="AC10" s="182">
        <v>0</v>
      </c>
      <c r="AD10" s="182">
        <v>1</v>
      </c>
      <c r="AE10" s="182">
        <v>1</v>
      </c>
      <c r="AF10" s="182">
        <v>0</v>
      </c>
      <c r="AG10" s="182">
        <v>0</v>
      </c>
      <c r="AH10" s="182">
        <v>0</v>
      </c>
      <c r="AI10" s="182">
        <v>0</v>
      </c>
      <c r="AJ10" s="182">
        <v>0</v>
      </c>
      <c r="AK10" s="182">
        <v>0</v>
      </c>
      <c r="AL10" s="182">
        <v>0</v>
      </c>
      <c r="AM10" s="182">
        <v>0</v>
      </c>
      <c r="AN10" s="182">
        <v>0</v>
      </c>
      <c r="AO10" s="182">
        <v>0</v>
      </c>
      <c r="AP10" s="182">
        <v>0</v>
      </c>
      <c r="AQ10" s="182">
        <v>0</v>
      </c>
      <c r="AR10" s="182">
        <v>0</v>
      </c>
      <c r="AS10" s="182">
        <v>0</v>
      </c>
      <c r="AT10" s="182">
        <v>0</v>
      </c>
      <c r="AU10" s="35"/>
      <c r="AV10" s="35"/>
      <c r="AW10" s="35"/>
      <c r="AX10" s="35"/>
      <c r="AY10" s="35"/>
      <c r="AZ10" s="35"/>
      <c r="BA10" s="35"/>
      <c r="BB10" s="35"/>
      <c r="BC10" s="35"/>
      <c r="BD10" s="35"/>
      <c r="BE10" s="35"/>
      <c r="BF10" s="35"/>
      <c r="BG10" s="35"/>
      <c r="BH10" s="35"/>
      <c r="BI10" s="35"/>
      <c r="BJ10" s="35"/>
      <c r="BK10" s="35"/>
      <c r="BL10" s="35"/>
      <c r="BM10" s="35"/>
      <c r="BN10" s="35"/>
      <c r="BO10" s="35"/>
      <c r="BP10" s="35"/>
      <c r="BQ10" s="35"/>
      <c r="BR10" s="35"/>
    </row>
    <row r="11" spans="1:70" x14ac:dyDescent="0.25">
      <c r="A11" s="33" t="s">
        <v>12</v>
      </c>
      <c r="B11" s="34" t="s">
        <v>313</v>
      </c>
      <c r="C11" s="182">
        <v>0</v>
      </c>
      <c r="D11" s="182">
        <v>0</v>
      </c>
      <c r="E11" s="182">
        <v>0</v>
      </c>
      <c r="F11" s="182">
        <v>0</v>
      </c>
      <c r="G11" s="182">
        <v>0</v>
      </c>
      <c r="H11" s="182">
        <v>0</v>
      </c>
      <c r="I11" s="182">
        <v>0</v>
      </c>
      <c r="J11" s="182">
        <v>0</v>
      </c>
      <c r="K11" s="182">
        <v>0</v>
      </c>
      <c r="L11" s="182">
        <v>0</v>
      </c>
      <c r="M11" s="182">
        <v>0</v>
      </c>
      <c r="N11" s="182">
        <v>0</v>
      </c>
      <c r="O11" s="182">
        <v>0</v>
      </c>
      <c r="P11" s="182">
        <v>0</v>
      </c>
      <c r="Q11" s="182">
        <v>0</v>
      </c>
      <c r="R11" s="182">
        <v>0</v>
      </c>
      <c r="S11" s="182">
        <v>0</v>
      </c>
      <c r="T11" s="182">
        <v>0</v>
      </c>
      <c r="U11" s="182">
        <v>0</v>
      </c>
      <c r="V11" s="182">
        <v>0</v>
      </c>
      <c r="W11" s="182">
        <v>0</v>
      </c>
      <c r="X11" s="182">
        <v>0</v>
      </c>
      <c r="Y11" s="182">
        <v>0</v>
      </c>
      <c r="Z11" s="182">
        <v>0</v>
      </c>
      <c r="AA11" s="182">
        <v>0</v>
      </c>
      <c r="AB11" s="182">
        <v>0</v>
      </c>
      <c r="AC11" s="182">
        <v>0</v>
      </c>
      <c r="AD11" s="182">
        <v>4</v>
      </c>
      <c r="AE11" s="182">
        <v>3</v>
      </c>
      <c r="AF11" s="182">
        <v>3</v>
      </c>
      <c r="AG11" s="182">
        <v>4</v>
      </c>
      <c r="AH11" s="182">
        <v>0</v>
      </c>
      <c r="AI11" s="182">
        <v>0</v>
      </c>
      <c r="AJ11" s="182">
        <v>0</v>
      </c>
      <c r="AK11" s="182">
        <v>0</v>
      </c>
      <c r="AL11" s="182">
        <v>0</v>
      </c>
      <c r="AM11" s="182">
        <v>0</v>
      </c>
      <c r="AN11" s="182">
        <v>0</v>
      </c>
      <c r="AO11" s="182">
        <v>0</v>
      </c>
      <c r="AP11" s="182">
        <v>0</v>
      </c>
      <c r="AQ11" s="182">
        <v>0</v>
      </c>
      <c r="AR11" s="182">
        <v>0</v>
      </c>
      <c r="AS11" s="182">
        <v>-1</v>
      </c>
      <c r="AT11" s="182">
        <v>0</v>
      </c>
      <c r="AU11" s="35"/>
      <c r="AV11" s="35"/>
      <c r="AW11" s="35"/>
      <c r="AX11" s="35"/>
      <c r="AY11" s="35"/>
      <c r="AZ11" s="35"/>
      <c r="BA11" s="35"/>
      <c r="BB11" s="35"/>
      <c r="BC11" s="35"/>
      <c r="BD11" s="35"/>
      <c r="BE11" s="35"/>
      <c r="BF11" s="35"/>
      <c r="BG11" s="35"/>
      <c r="BH11" s="35"/>
      <c r="BI11" s="35"/>
      <c r="BJ11" s="35"/>
      <c r="BK11" s="35"/>
      <c r="BL11" s="35"/>
      <c r="BM11" s="35"/>
      <c r="BN11" s="35"/>
      <c r="BO11" s="35"/>
      <c r="BP11" s="35"/>
      <c r="BQ11" s="35"/>
      <c r="BR11" s="35"/>
    </row>
    <row r="12" spans="1:70" x14ac:dyDescent="0.25">
      <c r="A12" s="33" t="s">
        <v>13</v>
      </c>
      <c r="B12" s="34" t="s">
        <v>343</v>
      </c>
      <c r="C12" s="182">
        <v>2</v>
      </c>
      <c r="D12" s="182">
        <v>5</v>
      </c>
      <c r="E12" s="182">
        <v>2</v>
      </c>
      <c r="F12" s="182">
        <v>2</v>
      </c>
      <c r="G12" s="182">
        <v>0</v>
      </c>
      <c r="H12" s="182">
        <v>3</v>
      </c>
      <c r="I12" s="182">
        <v>0</v>
      </c>
      <c r="J12" s="182">
        <v>0</v>
      </c>
      <c r="K12" s="182">
        <v>0</v>
      </c>
      <c r="L12" s="182">
        <v>2</v>
      </c>
      <c r="M12" s="182">
        <v>0</v>
      </c>
      <c r="N12" s="182">
        <v>2</v>
      </c>
      <c r="O12" s="182">
        <v>0</v>
      </c>
      <c r="P12" s="182">
        <v>0</v>
      </c>
      <c r="Q12" s="182">
        <v>0</v>
      </c>
      <c r="R12" s="182">
        <v>0</v>
      </c>
      <c r="S12" s="182">
        <v>1</v>
      </c>
      <c r="T12" s="182">
        <v>2</v>
      </c>
      <c r="U12" s="182">
        <v>2</v>
      </c>
      <c r="V12" s="182">
        <v>0</v>
      </c>
      <c r="W12" s="182">
        <v>1</v>
      </c>
      <c r="X12" s="182">
        <v>0</v>
      </c>
      <c r="Y12" s="182">
        <v>0</v>
      </c>
      <c r="Z12" s="182">
        <v>1</v>
      </c>
      <c r="AA12" s="182">
        <v>0</v>
      </c>
      <c r="AB12" s="182">
        <v>1</v>
      </c>
      <c r="AC12" s="182">
        <v>0</v>
      </c>
      <c r="AD12" s="182">
        <v>2</v>
      </c>
      <c r="AE12" s="182">
        <v>0</v>
      </c>
      <c r="AF12" s="182">
        <v>2</v>
      </c>
      <c r="AG12" s="182">
        <v>0</v>
      </c>
      <c r="AH12" s="182">
        <v>2</v>
      </c>
      <c r="AI12" s="182">
        <v>0</v>
      </c>
      <c r="AJ12" s="182">
        <v>0</v>
      </c>
      <c r="AK12" s="182">
        <v>0</v>
      </c>
      <c r="AL12" s="182">
        <v>1</v>
      </c>
      <c r="AM12" s="182">
        <v>2</v>
      </c>
      <c r="AN12" s="182">
        <v>0</v>
      </c>
      <c r="AO12" s="182">
        <v>0</v>
      </c>
      <c r="AP12" s="182">
        <v>0</v>
      </c>
      <c r="AQ12" s="182">
        <v>0</v>
      </c>
      <c r="AR12" s="182">
        <v>0</v>
      </c>
      <c r="AS12" s="182">
        <v>0</v>
      </c>
      <c r="AT12" s="182">
        <v>1</v>
      </c>
      <c r="AU12" s="35"/>
      <c r="AV12" s="35"/>
      <c r="AW12" s="35"/>
      <c r="AX12" s="35"/>
      <c r="AY12" s="35"/>
      <c r="AZ12" s="35"/>
      <c r="BA12" s="35"/>
      <c r="BB12" s="35"/>
      <c r="BC12" s="35"/>
      <c r="BD12" s="35"/>
      <c r="BE12" s="35"/>
      <c r="BF12" s="35"/>
      <c r="BG12" s="35"/>
      <c r="BH12" s="35"/>
      <c r="BI12" s="35"/>
      <c r="BJ12" s="35"/>
      <c r="BK12" s="35"/>
      <c r="BL12" s="35"/>
      <c r="BM12" s="35"/>
      <c r="BN12" s="35"/>
      <c r="BO12" s="35"/>
      <c r="BP12" s="35"/>
      <c r="BQ12" s="35"/>
      <c r="BR12" s="35"/>
    </row>
    <row r="13" spans="1:70" ht="25.5" x14ac:dyDescent="0.25">
      <c r="A13" s="33" t="s">
        <v>193</v>
      </c>
      <c r="B13" s="34" t="s">
        <v>242</v>
      </c>
      <c r="C13" s="182">
        <v>0</v>
      </c>
      <c r="D13" s="182">
        <v>0</v>
      </c>
      <c r="E13" s="182">
        <v>0</v>
      </c>
      <c r="F13" s="182">
        <v>0</v>
      </c>
      <c r="G13" s="182">
        <v>0</v>
      </c>
      <c r="H13" s="182">
        <v>0</v>
      </c>
      <c r="I13" s="182">
        <v>0</v>
      </c>
      <c r="J13" s="182">
        <v>0</v>
      </c>
      <c r="K13" s="182">
        <v>0</v>
      </c>
      <c r="L13" s="182">
        <v>0</v>
      </c>
      <c r="M13" s="182">
        <v>0</v>
      </c>
      <c r="N13" s="182">
        <v>0</v>
      </c>
      <c r="O13" s="182">
        <v>0</v>
      </c>
      <c r="P13" s="182">
        <v>0</v>
      </c>
      <c r="Q13" s="182">
        <v>0</v>
      </c>
      <c r="R13" s="182">
        <v>0</v>
      </c>
      <c r="S13" s="182">
        <v>0</v>
      </c>
      <c r="T13" s="182">
        <v>2</v>
      </c>
      <c r="U13" s="182">
        <v>2</v>
      </c>
      <c r="V13" s="182">
        <v>2</v>
      </c>
      <c r="W13" s="182">
        <v>2</v>
      </c>
      <c r="X13" s="182">
        <v>2</v>
      </c>
      <c r="Y13" s="182">
        <v>2</v>
      </c>
      <c r="Z13" s="182">
        <v>2</v>
      </c>
      <c r="AA13" s="182">
        <v>2</v>
      </c>
      <c r="AB13" s="182">
        <v>0</v>
      </c>
      <c r="AC13" s="182">
        <v>0</v>
      </c>
      <c r="AD13" s="182">
        <v>2</v>
      </c>
      <c r="AE13" s="182">
        <v>1</v>
      </c>
      <c r="AF13" s="182">
        <v>1</v>
      </c>
      <c r="AG13" s="182">
        <v>4</v>
      </c>
      <c r="AH13" s="182">
        <v>0</v>
      </c>
      <c r="AI13" s="182">
        <v>0</v>
      </c>
      <c r="AJ13" s="182">
        <v>0</v>
      </c>
      <c r="AK13" s="182">
        <v>0</v>
      </c>
      <c r="AL13" s="182">
        <v>0</v>
      </c>
      <c r="AM13" s="182">
        <v>0</v>
      </c>
      <c r="AN13" s="182">
        <v>0</v>
      </c>
      <c r="AO13" s="182">
        <v>0</v>
      </c>
      <c r="AP13" s="182">
        <v>0</v>
      </c>
      <c r="AQ13" s="182">
        <v>0</v>
      </c>
      <c r="AR13" s="182">
        <v>0</v>
      </c>
      <c r="AS13" s="182">
        <v>0</v>
      </c>
      <c r="AT13" s="182">
        <v>0</v>
      </c>
      <c r="AU13" s="35"/>
      <c r="AV13" s="35"/>
      <c r="AW13" s="35"/>
      <c r="AX13" s="35"/>
      <c r="AY13" s="35"/>
      <c r="AZ13" s="35"/>
      <c r="BA13" s="35"/>
      <c r="BB13" s="35"/>
      <c r="BC13" s="35"/>
      <c r="BD13" s="35"/>
      <c r="BE13" s="35"/>
      <c r="BF13" s="35"/>
      <c r="BG13" s="35"/>
      <c r="BH13" s="35"/>
      <c r="BI13" s="35"/>
      <c r="BJ13" s="35"/>
      <c r="BK13" s="35"/>
      <c r="BL13" s="35"/>
      <c r="BM13" s="35"/>
      <c r="BN13" s="35"/>
      <c r="BO13" s="35"/>
      <c r="BP13" s="35"/>
      <c r="BQ13" s="35"/>
      <c r="BR13" s="35"/>
    </row>
    <row r="14" spans="1:70" x14ac:dyDescent="0.25">
      <c r="A14" s="33" t="s">
        <v>201</v>
      </c>
      <c r="B14" s="34" t="s">
        <v>315</v>
      </c>
      <c r="C14" s="182">
        <v>0</v>
      </c>
      <c r="D14" s="182">
        <v>0</v>
      </c>
      <c r="E14" s="182">
        <v>0</v>
      </c>
      <c r="F14" s="182">
        <v>0</v>
      </c>
      <c r="G14" s="182">
        <v>0</v>
      </c>
      <c r="H14" s="182">
        <v>0</v>
      </c>
      <c r="I14" s="182">
        <v>0</v>
      </c>
      <c r="J14" s="182">
        <v>0</v>
      </c>
      <c r="K14" s="182">
        <v>0</v>
      </c>
      <c r="L14" s="182">
        <v>0</v>
      </c>
      <c r="M14" s="182">
        <v>0</v>
      </c>
      <c r="N14" s="182">
        <v>0</v>
      </c>
      <c r="O14" s="182">
        <v>0</v>
      </c>
      <c r="P14" s="182">
        <v>0</v>
      </c>
      <c r="Q14" s="182">
        <v>0</v>
      </c>
      <c r="R14" s="182">
        <v>0</v>
      </c>
      <c r="S14" s="182">
        <v>0</v>
      </c>
      <c r="T14" s="182">
        <v>0</v>
      </c>
      <c r="U14" s="182">
        <v>0</v>
      </c>
      <c r="V14" s="182">
        <v>0</v>
      </c>
      <c r="W14" s="182">
        <v>0</v>
      </c>
      <c r="X14" s="182">
        <v>2</v>
      </c>
      <c r="Y14" s="182">
        <v>2</v>
      </c>
      <c r="Z14" s="182">
        <v>0</v>
      </c>
      <c r="AA14" s="182">
        <v>0</v>
      </c>
      <c r="AB14" s="182">
        <v>0</v>
      </c>
      <c r="AC14" s="182">
        <v>0</v>
      </c>
      <c r="AD14" s="182">
        <v>2</v>
      </c>
      <c r="AE14" s="182">
        <v>2</v>
      </c>
      <c r="AF14" s="182">
        <v>3</v>
      </c>
      <c r="AG14" s="182">
        <v>3</v>
      </c>
      <c r="AH14" s="182">
        <v>0</v>
      </c>
      <c r="AI14" s="182">
        <v>0</v>
      </c>
      <c r="AJ14" s="182">
        <v>0</v>
      </c>
      <c r="AK14" s="182">
        <v>0</v>
      </c>
      <c r="AL14" s="182">
        <v>0</v>
      </c>
      <c r="AM14" s="182">
        <v>0</v>
      </c>
      <c r="AN14" s="182">
        <v>0</v>
      </c>
      <c r="AO14" s="182">
        <v>0</v>
      </c>
      <c r="AP14" s="182">
        <v>0</v>
      </c>
      <c r="AQ14" s="182">
        <v>0</v>
      </c>
      <c r="AR14" s="182">
        <v>0</v>
      </c>
      <c r="AS14" s="182">
        <v>0</v>
      </c>
      <c r="AT14" s="182">
        <v>0</v>
      </c>
      <c r="AU14" s="35"/>
      <c r="AV14" s="35"/>
      <c r="AW14" s="35"/>
      <c r="AX14" s="35"/>
      <c r="AY14" s="35"/>
      <c r="AZ14" s="35"/>
      <c r="BA14" s="35"/>
      <c r="BB14" s="35"/>
      <c r="BC14" s="35"/>
      <c r="BD14" s="35"/>
      <c r="BE14" s="35"/>
      <c r="BF14" s="35"/>
      <c r="BG14" s="35"/>
      <c r="BH14" s="35"/>
      <c r="BI14" s="35"/>
      <c r="BJ14" s="35"/>
      <c r="BK14" s="35"/>
      <c r="BL14" s="35"/>
      <c r="BM14" s="35"/>
      <c r="BN14" s="35"/>
      <c r="BO14" s="35"/>
      <c r="BP14" s="35"/>
      <c r="BQ14" s="35"/>
      <c r="BR14" s="35"/>
    </row>
    <row r="15" spans="1:70" x14ac:dyDescent="0.25">
      <c r="A15" s="33" t="s">
        <v>14</v>
      </c>
      <c r="B15" s="34" t="s">
        <v>339</v>
      </c>
      <c r="C15" s="182">
        <v>0</v>
      </c>
      <c r="D15" s="182">
        <v>0</v>
      </c>
      <c r="E15" s="182">
        <v>0</v>
      </c>
      <c r="F15" s="182">
        <v>0</v>
      </c>
      <c r="G15" s="182">
        <v>0</v>
      </c>
      <c r="H15" s="182">
        <v>0</v>
      </c>
      <c r="I15" s="182">
        <v>0</v>
      </c>
      <c r="J15" s="182">
        <v>0</v>
      </c>
      <c r="K15" s="182">
        <v>0</v>
      </c>
      <c r="L15" s="182">
        <v>0</v>
      </c>
      <c r="M15" s="182">
        <v>0</v>
      </c>
      <c r="N15" s="182">
        <v>0</v>
      </c>
      <c r="O15" s="182">
        <v>0</v>
      </c>
      <c r="P15" s="182">
        <v>0</v>
      </c>
      <c r="Q15" s="182">
        <v>0</v>
      </c>
      <c r="R15" s="182">
        <v>0</v>
      </c>
      <c r="S15" s="182">
        <v>0</v>
      </c>
      <c r="T15" s="182">
        <v>2</v>
      </c>
      <c r="U15" s="182">
        <v>2</v>
      </c>
      <c r="V15" s="182">
        <v>0</v>
      </c>
      <c r="W15" s="182">
        <v>0</v>
      </c>
      <c r="X15" s="182">
        <v>3</v>
      </c>
      <c r="Y15" s="182">
        <v>3</v>
      </c>
      <c r="Z15" s="182">
        <v>0</v>
      </c>
      <c r="AA15" s="182">
        <v>0</v>
      </c>
      <c r="AB15" s="182">
        <v>0</v>
      </c>
      <c r="AC15" s="182">
        <v>0</v>
      </c>
      <c r="AD15" s="182">
        <v>0</v>
      </c>
      <c r="AE15" s="182">
        <v>0</v>
      </c>
      <c r="AF15" s="182">
        <v>2</v>
      </c>
      <c r="AG15" s="182">
        <v>3</v>
      </c>
      <c r="AH15" s="182">
        <v>0</v>
      </c>
      <c r="AI15" s="182">
        <v>0</v>
      </c>
      <c r="AJ15" s="182">
        <v>0</v>
      </c>
      <c r="AK15" s="182">
        <v>0</v>
      </c>
      <c r="AL15" s="182">
        <v>0</v>
      </c>
      <c r="AM15" s="182">
        <v>0</v>
      </c>
      <c r="AN15" s="182">
        <v>0</v>
      </c>
      <c r="AO15" s="182">
        <v>0</v>
      </c>
      <c r="AP15" s="182">
        <v>0</v>
      </c>
      <c r="AQ15" s="182">
        <v>0</v>
      </c>
      <c r="AR15" s="182">
        <v>0</v>
      </c>
      <c r="AS15" s="182">
        <v>0</v>
      </c>
      <c r="AT15" s="182">
        <v>0</v>
      </c>
      <c r="AU15" s="35"/>
      <c r="AV15" s="35"/>
      <c r="AW15" s="35"/>
      <c r="AX15" s="35"/>
      <c r="AY15" s="35"/>
      <c r="AZ15" s="35"/>
      <c r="BA15" s="35"/>
      <c r="BB15" s="35"/>
      <c r="BC15" s="35"/>
      <c r="BD15" s="35"/>
      <c r="BE15" s="35"/>
      <c r="BF15" s="35"/>
      <c r="BG15" s="35"/>
      <c r="BH15" s="35"/>
      <c r="BI15" s="35"/>
      <c r="BJ15" s="35"/>
      <c r="BK15" s="35"/>
      <c r="BL15" s="35"/>
      <c r="BM15" s="35"/>
      <c r="BN15" s="35"/>
      <c r="BO15" s="35"/>
      <c r="BP15" s="35"/>
      <c r="BQ15" s="35"/>
      <c r="BR15" s="35"/>
    </row>
    <row r="16" spans="1:70" ht="25.5" x14ac:dyDescent="0.25">
      <c r="A16" s="33" t="s">
        <v>196</v>
      </c>
      <c r="B16" s="34" t="s">
        <v>277</v>
      </c>
      <c r="C16" s="182">
        <v>2</v>
      </c>
      <c r="D16" s="182">
        <v>3</v>
      </c>
      <c r="E16" s="182">
        <v>2</v>
      </c>
      <c r="F16" s="182">
        <v>2</v>
      </c>
      <c r="G16" s="182">
        <v>0</v>
      </c>
      <c r="H16" s="182">
        <v>2</v>
      </c>
      <c r="I16" s="182">
        <v>0</v>
      </c>
      <c r="J16" s="182">
        <v>0</v>
      </c>
      <c r="K16" s="182">
        <v>0</v>
      </c>
      <c r="L16" s="182">
        <v>0</v>
      </c>
      <c r="M16" s="182">
        <v>0</v>
      </c>
      <c r="N16" s="182">
        <v>0</v>
      </c>
      <c r="O16" s="182">
        <v>0</v>
      </c>
      <c r="P16" s="182">
        <v>3</v>
      </c>
      <c r="Q16" s="182">
        <v>0</v>
      </c>
      <c r="R16" s="182">
        <v>2</v>
      </c>
      <c r="S16" s="182">
        <v>-1</v>
      </c>
      <c r="T16" s="182">
        <v>2</v>
      </c>
      <c r="U16" s="182">
        <v>-1</v>
      </c>
      <c r="V16" s="182">
        <v>0</v>
      </c>
      <c r="W16" s="182">
        <v>0</v>
      </c>
      <c r="X16" s="182">
        <v>0</v>
      </c>
      <c r="Y16" s="182">
        <v>0</v>
      </c>
      <c r="Z16" s="182">
        <v>1</v>
      </c>
      <c r="AA16" s="182">
        <v>0</v>
      </c>
      <c r="AB16" s="182">
        <v>4</v>
      </c>
      <c r="AC16" s="182">
        <v>0</v>
      </c>
      <c r="AD16" s="182">
        <v>2</v>
      </c>
      <c r="AE16" s="182">
        <v>0</v>
      </c>
      <c r="AF16" s="182">
        <v>0</v>
      </c>
      <c r="AG16" s="182">
        <v>0</v>
      </c>
      <c r="AH16" s="182">
        <v>0</v>
      </c>
      <c r="AI16" s="182">
        <v>0</v>
      </c>
      <c r="AJ16" s="182">
        <v>0</v>
      </c>
      <c r="AK16" s="182">
        <v>0</v>
      </c>
      <c r="AL16" s="182">
        <v>0</v>
      </c>
      <c r="AM16" s="182">
        <v>0</v>
      </c>
      <c r="AN16" s="182">
        <v>0</v>
      </c>
      <c r="AO16" s="182">
        <v>0</v>
      </c>
      <c r="AP16" s="182">
        <v>0</v>
      </c>
      <c r="AQ16" s="182">
        <v>0</v>
      </c>
      <c r="AR16" s="182">
        <v>0</v>
      </c>
      <c r="AS16" s="182">
        <v>0</v>
      </c>
      <c r="AT16" s="182">
        <v>2</v>
      </c>
      <c r="AU16" s="35"/>
      <c r="AV16" s="35"/>
      <c r="AW16" s="35"/>
      <c r="AX16" s="35"/>
      <c r="AY16" s="35"/>
      <c r="AZ16" s="35"/>
      <c r="BA16" s="35"/>
      <c r="BB16" s="35"/>
      <c r="BC16" s="35"/>
      <c r="BD16" s="35"/>
      <c r="BE16" s="35"/>
      <c r="BF16" s="35"/>
      <c r="BG16" s="35"/>
      <c r="BH16" s="35"/>
      <c r="BI16" s="35"/>
      <c r="BJ16" s="35"/>
      <c r="BK16" s="35"/>
      <c r="BL16" s="35"/>
      <c r="BM16" s="35"/>
      <c r="BN16" s="35"/>
      <c r="BO16" s="35"/>
      <c r="BP16" s="35"/>
      <c r="BQ16" s="35"/>
      <c r="BR16" s="35"/>
    </row>
    <row r="17" spans="1:70" x14ac:dyDescent="0.25">
      <c r="A17" s="33" t="s">
        <v>15</v>
      </c>
      <c r="B17" s="34" t="s">
        <v>292</v>
      </c>
      <c r="C17" s="183">
        <v>0</v>
      </c>
      <c r="D17" s="183">
        <v>0</v>
      </c>
      <c r="E17" s="183">
        <v>0</v>
      </c>
      <c r="F17" s="183">
        <v>0</v>
      </c>
      <c r="G17" s="183">
        <v>0</v>
      </c>
      <c r="H17" s="183">
        <v>0</v>
      </c>
      <c r="I17" s="183">
        <v>0</v>
      </c>
      <c r="J17" s="183">
        <v>0</v>
      </c>
      <c r="K17" s="183">
        <v>0</v>
      </c>
      <c r="L17" s="183">
        <v>0</v>
      </c>
      <c r="M17" s="183">
        <v>0</v>
      </c>
      <c r="N17" s="183">
        <v>0</v>
      </c>
      <c r="O17" s="183">
        <v>0</v>
      </c>
      <c r="P17" s="183">
        <v>0</v>
      </c>
      <c r="Q17" s="183">
        <v>0</v>
      </c>
      <c r="R17" s="183">
        <v>0</v>
      </c>
      <c r="S17" s="183">
        <v>0</v>
      </c>
      <c r="T17" s="183">
        <v>-2</v>
      </c>
      <c r="U17" s="183">
        <v>-2</v>
      </c>
      <c r="V17" s="183">
        <v>0</v>
      </c>
      <c r="W17" s="183">
        <v>0</v>
      </c>
      <c r="X17" s="183">
        <v>-2</v>
      </c>
      <c r="Y17" s="183">
        <v>0</v>
      </c>
      <c r="Z17" s="183">
        <v>0</v>
      </c>
      <c r="AA17" s="183">
        <v>-2</v>
      </c>
      <c r="AB17" s="183">
        <v>0</v>
      </c>
      <c r="AC17" s="183">
        <v>0</v>
      </c>
      <c r="AD17" s="183">
        <v>0</v>
      </c>
      <c r="AE17" s="183">
        <v>0</v>
      </c>
      <c r="AF17" s="183">
        <v>0</v>
      </c>
      <c r="AG17" s="183">
        <v>0</v>
      </c>
      <c r="AH17" s="183">
        <v>0</v>
      </c>
      <c r="AI17" s="183">
        <v>0</v>
      </c>
      <c r="AJ17" s="183">
        <v>0</v>
      </c>
      <c r="AK17" s="183">
        <v>0</v>
      </c>
      <c r="AL17" s="183">
        <v>0</v>
      </c>
      <c r="AM17" s="183">
        <v>0</v>
      </c>
      <c r="AN17" s="183">
        <v>1</v>
      </c>
      <c r="AO17" s="183">
        <v>0</v>
      </c>
      <c r="AP17" s="183">
        <v>0</v>
      </c>
      <c r="AQ17" s="183">
        <v>0</v>
      </c>
      <c r="AR17" s="183">
        <v>0</v>
      </c>
      <c r="AS17" s="183">
        <v>0</v>
      </c>
      <c r="AT17" s="183">
        <v>0</v>
      </c>
      <c r="AU17" s="35"/>
      <c r="AV17" s="35"/>
      <c r="AW17" s="35"/>
      <c r="AX17" s="35"/>
      <c r="AY17" s="35"/>
      <c r="AZ17" s="35"/>
      <c r="BA17" s="35"/>
      <c r="BB17" s="35"/>
      <c r="BC17" s="35"/>
      <c r="BD17" s="35"/>
      <c r="BE17" s="35"/>
      <c r="BF17" s="35"/>
      <c r="BG17" s="35"/>
      <c r="BH17" s="35"/>
      <c r="BI17" s="35"/>
      <c r="BJ17" s="35"/>
      <c r="BK17" s="35"/>
      <c r="BL17" s="35"/>
      <c r="BM17" s="35"/>
      <c r="BN17" s="35"/>
      <c r="BO17" s="35"/>
      <c r="BP17" s="35"/>
      <c r="BQ17" s="35"/>
      <c r="BR17" s="35"/>
    </row>
    <row r="18" spans="1:70" x14ac:dyDescent="0.25">
      <c r="A18" s="33" t="s">
        <v>198</v>
      </c>
      <c r="B18" s="34" t="s">
        <v>293</v>
      </c>
      <c r="C18" s="183">
        <v>0</v>
      </c>
      <c r="D18" s="183">
        <v>0</v>
      </c>
      <c r="E18" s="183">
        <v>0</v>
      </c>
      <c r="F18" s="183">
        <v>0</v>
      </c>
      <c r="G18" s="183">
        <v>0</v>
      </c>
      <c r="H18" s="183">
        <v>0</v>
      </c>
      <c r="I18" s="183">
        <v>0</v>
      </c>
      <c r="J18" s="183">
        <v>0</v>
      </c>
      <c r="K18" s="183">
        <v>0</v>
      </c>
      <c r="L18" s="183">
        <v>0</v>
      </c>
      <c r="M18" s="183">
        <v>0</v>
      </c>
      <c r="N18" s="183">
        <v>0</v>
      </c>
      <c r="O18" s="183">
        <v>0</v>
      </c>
      <c r="P18" s="183">
        <v>0</v>
      </c>
      <c r="Q18" s="183">
        <v>0</v>
      </c>
      <c r="R18" s="183">
        <v>0</v>
      </c>
      <c r="S18" s="183">
        <v>0</v>
      </c>
      <c r="T18" s="183">
        <v>0</v>
      </c>
      <c r="U18" s="183">
        <v>0</v>
      </c>
      <c r="V18" s="183">
        <v>0</v>
      </c>
      <c r="W18" s="183">
        <v>0</v>
      </c>
      <c r="X18" s="183">
        <v>0</v>
      </c>
      <c r="Y18" s="183">
        <v>0</v>
      </c>
      <c r="Z18" s="183">
        <v>0</v>
      </c>
      <c r="AA18" s="183">
        <v>2</v>
      </c>
      <c r="AB18" s="183">
        <v>0</v>
      </c>
      <c r="AC18" s="183">
        <v>0</v>
      </c>
      <c r="AD18" s="183">
        <v>0</v>
      </c>
      <c r="AE18" s="183">
        <v>0</v>
      </c>
      <c r="AF18" s="183">
        <v>0</v>
      </c>
      <c r="AG18" s="183">
        <v>0</v>
      </c>
      <c r="AH18" s="183">
        <v>0</v>
      </c>
      <c r="AI18" s="183">
        <v>0</v>
      </c>
      <c r="AJ18" s="183">
        <v>0</v>
      </c>
      <c r="AK18" s="183">
        <v>0</v>
      </c>
      <c r="AL18" s="183">
        <v>0</v>
      </c>
      <c r="AM18" s="183">
        <v>2</v>
      </c>
      <c r="AN18" s="183">
        <v>1</v>
      </c>
      <c r="AO18" s="183">
        <v>5</v>
      </c>
      <c r="AP18" s="183">
        <v>0</v>
      </c>
      <c r="AQ18" s="183">
        <v>0</v>
      </c>
      <c r="AR18" s="183">
        <v>0</v>
      </c>
      <c r="AS18" s="183">
        <v>0</v>
      </c>
      <c r="AT18" s="183">
        <v>0</v>
      </c>
      <c r="AU18" s="35"/>
      <c r="AV18" s="35"/>
      <c r="AW18" s="35"/>
      <c r="AX18" s="35"/>
      <c r="AY18" s="35"/>
      <c r="AZ18" s="35"/>
      <c r="BA18" s="35"/>
      <c r="BB18" s="35"/>
      <c r="BC18" s="35"/>
      <c r="BD18" s="35"/>
      <c r="BE18" s="35"/>
      <c r="BF18" s="35"/>
      <c r="BG18" s="35"/>
      <c r="BH18" s="35"/>
      <c r="BI18" s="35"/>
      <c r="BJ18" s="35"/>
      <c r="BK18" s="35"/>
      <c r="BL18" s="35"/>
      <c r="BM18" s="35"/>
      <c r="BN18" s="35"/>
      <c r="BO18" s="35"/>
      <c r="BP18" s="35"/>
      <c r="BQ18" s="35"/>
      <c r="BR18" s="35"/>
    </row>
    <row r="19" spans="1:70" x14ac:dyDescent="0.25">
      <c r="A19" s="33" t="s">
        <v>16</v>
      </c>
      <c r="B19" s="34" t="s">
        <v>341</v>
      </c>
      <c r="C19" s="182">
        <v>1</v>
      </c>
      <c r="D19" s="182">
        <v>1</v>
      </c>
      <c r="E19" s="182">
        <v>1</v>
      </c>
      <c r="F19" s="182">
        <v>1</v>
      </c>
      <c r="G19" s="182">
        <v>0</v>
      </c>
      <c r="H19" s="182">
        <v>0</v>
      </c>
      <c r="I19" s="182">
        <v>0</v>
      </c>
      <c r="J19" s="182">
        <v>0</v>
      </c>
      <c r="K19" s="182">
        <v>0</v>
      </c>
      <c r="L19" s="182">
        <v>0</v>
      </c>
      <c r="M19" s="182">
        <v>0</v>
      </c>
      <c r="N19" s="182">
        <v>0</v>
      </c>
      <c r="O19" s="182">
        <v>0</v>
      </c>
      <c r="P19" s="182">
        <v>0</v>
      </c>
      <c r="Q19" s="182">
        <v>2</v>
      </c>
      <c r="R19" s="182">
        <v>0</v>
      </c>
      <c r="S19" s="182">
        <v>0</v>
      </c>
      <c r="T19" s="182">
        <v>0</v>
      </c>
      <c r="U19" s="182">
        <v>0</v>
      </c>
      <c r="V19" s="182">
        <v>0</v>
      </c>
      <c r="W19" s="182">
        <v>0</v>
      </c>
      <c r="X19" s="182">
        <v>0</v>
      </c>
      <c r="Y19" s="182">
        <v>0</v>
      </c>
      <c r="Z19" s="182">
        <v>2</v>
      </c>
      <c r="AA19" s="182">
        <v>0</v>
      </c>
      <c r="AB19" s="182">
        <v>0</v>
      </c>
      <c r="AC19" s="182">
        <v>0</v>
      </c>
      <c r="AD19" s="182">
        <v>0</v>
      </c>
      <c r="AE19" s="182">
        <v>0</v>
      </c>
      <c r="AF19" s="182">
        <v>1</v>
      </c>
      <c r="AG19" s="182">
        <v>0</v>
      </c>
      <c r="AH19" s="182">
        <v>2</v>
      </c>
      <c r="AI19" s="182">
        <v>4</v>
      </c>
      <c r="AJ19" s="182">
        <v>4</v>
      </c>
      <c r="AK19" s="182">
        <v>4</v>
      </c>
      <c r="AL19" s="182">
        <v>2</v>
      </c>
      <c r="AM19" s="182">
        <v>2</v>
      </c>
      <c r="AN19" s="182">
        <v>0</v>
      </c>
      <c r="AO19" s="182">
        <v>2</v>
      </c>
      <c r="AP19" s="182">
        <v>4</v>
      </c>
      <c r="AQ19" s="182">
        <v>0</v>
      </c>
      <c r="AR19" s="182">
        <v>0</v>
      </c>
      <c r="AS19" s="182">
        <v>0</v>
      </c>
      <c r="AT19" s="182">
        <v>0</v>
      </c>
      <c r="AU19" s="35"/>
      <c r="AV19" s="35"/>
      <c r="AW19" s="35"/>
      <c r="AX19" s="35"/>
      <c r="AY19" s="35"/>
      <c r="AZ19" s="35"/>
      <c r="BA19" s="35"/>
      <c r="BB19" s="35"/>
      <c r="BC19" s="35"/>
      <c r="BD19" s="35"/>
      <c r="BE19" s="35"/>
      <c r="BF19" s="35"/>
      <c r="BG19" s="35"/>
      <c r="BH19" s="35"/>
      <c r="BI19" s="35"/>
      <c r="BJ19" s="35"/>
      <c r="BK19" s="35"/>
      <c r="BL19" s="35"/>
      <c r="BM19" s="35"/>
      <c r="BN19" s="35"/>
      <c r="BO19" s="35"/>
      <c r="BP19" s="35"/>
      <c r="BQ19" s="35"/>
      <c r="BR19" s="35"/>
    </row>
    <row r="20" spans="1:70" ht="25.5" x14ac:dyDescent="0.25">
      <c r="A20" s="33" t="s">
        <v>17</v>
      </c>
      <c r="B20" s="34" t="s">
        <v>205</v>
      </c>
      <c r="C20" s="182">
        <v>0</v>
      </c>
      <c r="D20" s="182">
        <v>0</v>
      </c>
      <c r="E20" s="182">
        <v>0</v>
      </c>
      <c r="F20" s="182">
        <v>0</v>
      </c>
      <c r="G20" s="182">
        <v>0</v>
      </c>
      <c r="H20" s="182">
        <v>0</v>
      </c>
      <c r="I20" s="182">
        <v>0</v>
      </c>
      <c r="J20" s="182">
        <v>0</v>
      </c>
      <c r="K20" s="182">
        <v>0</v>
      </c>
      <c r="L20" s="182">
        <v>0</v>
      </c>
      <c r="M20" s="182">
        <v>0</v>
      </c>
      <c r="N20" s="182">
        <v>0</v>
      </c>
      <c r="O20" s="182">
        <v>0</v>
      </c>
      <c r="P20" s="182">
        <v>0</v>
      </c>
      <c r="Q20" s="182">
        <v>0</v>
      </c>
      <c r="R20" s="182">
        <v>0</v>
      </c>
      <c r="S20" s="182">
        <v>0</v>
      </c>
      <c r="T20" s="182">
        <v>0</v>
      </c>
      <c r="U20" s="182">
        <v>0</v>
      </c>
      <c r="V20" s="182">
        <v>0</v>
      </c>
      <c r="W20" s="182">
        <v>0</v>
      </c>
      <c r="X20" s="182">
        <v>0</v>
      </c>
      <c r="Y20" s="182">
        <v>0</v>
      </c>
      <c r="Z20" s="182">
        <v>0</v>
      </c>
      <c r="AA20" s="182">
        <v>0</v>
      </c>
      <c r="AB20" s="182">
        <v>0</v>
      </c>
      <c r="AC20" s="182">
        <v>0</v>
      </c>
      <c r="AD20" s="182">
        <v>2</v>
      </c>
      <c r="AE20" s="182">
        <v>2</v>
      </c>
      <c r="AF20" s="182">
        <v>2</v>
      </c>
      <c r="AG20" s="182">
        <v>0</v>
      </c>
      <c r="AH20" s="182">
        <v>0</v>
      </c>
      <c r="AI20" s="182">
        <v>0</v>
      </c>
      <c r="AJ20" s="182">
        <v>0</v>
      </c>
      <c r="AK20" s="182">
        <v>0</v>
      </c>
      <c r="AL20" s="182">
        <v>0</v>
      </c>
      <c r="AM20" s="182">
        <v>0</v>
      </c>
      <c r="AN20" s="182">
        <v>0</v>
      </c>
      <c r="AO20" s="182">
        <v>0</v>
      </c>
      <c r="AP20" s="182">
        <v>0</v>
      </c>
      <c r="AQ20" s="182">
        <v>0</v>
      </c>
      <c r="AR20" s="182">
        <v>0</v>
      </c>
      <c r="AS20" s="182">
        <v>4</v>
      </c>
      <c r="AT20" s="182">
        <v>0</v>
      </c>
      <c r="AU20" s="35"/>
      <c r="AV20" s="35"/>
      <c r="AW20" s="35"/>
      <c r="AX20" s="35"/>
      <c r="AY20" s="35"/>
      <c r="AZ20" s="35"/>
      <c r="BA20" s="35"/>
      <c r="BB20" s="35"/>
      <c r="BC20" s="35"/>
      <c r="BD20" s="35"/>
      <c r="BE20" s="35"/>
      <c r="BF20" s="35"/>
      <c r="BG20" s="35"/>
      <c r="BH20" s="35"/>
      <c r="BI20" s="35"/>
      <c r="BJ20" s="35"/>
      <c r="BK20" s="35"/>
      <c r="BL20" s="35"/>
      <c r="BM20" s="35"/>
      <c r="BN20" s="35"/>
      <c r="BO20" s="35"/>
      <c r="BP20" s="35"/>
      <c r="BQ20" s="35"/>
      <c r="BR20" s="35"/>
    </row>
    <row r="21" spans="1:70" x14ac:dyDescent="0.25">
      <c r="A21" s="33" t="s">
        <v>18</v>
      </c>
      <c r="B21" s="34" t="s">
        <v>247</v>
      </c>
      <c r="C21" s="182">
        <v>0</v>
      </c>
      <c r="D21" s="182">
        <v>0</v>
      </c>
      <c r="E21" s="182">
        <v>0</v>
      </c>
      <c r="F21" s="182">
        <v>2</v>
      </c>
      <c r="G21" s="182">
        <v>2</v>
      </c>
      <c r="H21" s="182">
        <v>0</v>
      </c>
      <c r="I21" s="182">
        <v>0</v>
      </c>
      <c r="J21" s="182">
        <v>0</v>
      </c>
      <c r="K21" s="182">
        <v>0</v>
      </c>
      <c r="L21" s="182">
        <v>2</v>
      </c>
      <c r="M21" s="182">
        <v>0</v>
      </c>
      <c r="N21" s="182">
        <v>0</v>
      </c>
      <c r="O21" s="182">
        <v>0</v>
      </c>
      <c r="P21" s="182">
        <v>0</v>
      </c>
      <c r="Q21" s="182">
        <v>0</v>
      </c>
      <c r="R21" s="182">
        <v>0</v>
      </c>
      <c r="S21" s="182">
        <v>0</v>
      </c>
      <c r="T21" s="182">
        <v>0</v>
      </c>
      <c r="U21" s="182">
        <v>0</v>
      </c>
      <c r="V21" s="182">
        <v>0</v>
      </c>
      <c r="W21" s="182">
        <v>0</v>
      </c>
      <c r="X21" s="182">
        <v>0</v>
      </c>
      <c r="Y21" s="182">
        <v>0</v>
      </c>
      <c r="Z21" s="182">
        <v>0</v>
      </c>
      <c r="AA21" s="182">
        <v>0</v>
      </c>
      <c r="AB21" s="182">
        <v>1</v>
      </c>
      <c r="AC21" s="182">
        <v>1</v>
      </c>
      <c r="AD21" s="182">
        <v>0</v>
      </c>
      <c r="AE21" s="182">
        <v>0</v>
      </c>
      <c r="AF21" s="182">
        <v>0</v>
      </c>
      <c r="AG21" s="182">
        <v>0</v>
      </c>
      <c r="AH21" s="182">
        <v>2</v>
      </c>
      <c r="AI21" s="182">
        <v>4</v>
      </c>
      <c r="AJ21" s="182">
        <v>2</v>
      </c>
      <c r="AK21" s="182">
        <v>0</v>
      </c>
      <c r="AL21" s="182">
        <v>1</v>
      </c>
      <c r="AM21" s="182">
        <v>1</v>
      </c>
      <c r="AN21" s="182">
        <v>1</v>
      </c>
      <c r="AO21" s="182">
        <v>2</v>
      </c>
      <c r="AP21" s="182">
        <v>0</v>
      </c>
      <c r="AQ21" s="182">
        <v>0</v>
      </c>
      <c r="AR21" s="182">
        <v>0</v>
      </c>
      <c r="AS21" s="182">
        <v>0</v>
      </c>
      <c r="AT21" s="182">
        <v>0</v>
      </c>
      <c r="AU21" s="35"/>
      <c r="AV21" s="35"/>
      <c r="AW21" s="35"/>
      <c r="AX21" s="35"/>
      <c r="AY21" s="35"/>
      <c r="AZ21" s="35"/>
      <c r="BA21" s="35"/>
      <c r="BB21" s="35"/>
      <c r="BC21" s="35"/>
      <c r="BD21" s="35"/>
      <c r="BE21" s="35"/>
      <c r="BF21" s="35"/>
      <c r="BG21" s="35"/>
      <c r="BH21" s="35"/>
      <c r="BI21" s="35"/>
      <c r="BJ21" s="35"/>
      <c r="BK21" s="35"/>
      <c r="BL21" s="35"/>
      <c r="BM21" s="35"/>
      <c r="BN21" s="35"/>
      <c r="BO21" s="35"/>
      <c r="BP21" s="35"/>
      <c r="BQ21" s="35"/>
      <c r="BR21" s="35"/>
    </row>
    <row r="22" spans="1:70" x14ac:dyDescent="0.25">
      <c r="A22" s="33" t="s">
        <v>203</v>
      </c>
      <c r="B22" s="34" t="s">
        <v>334</v>
      </c>
      <c r="C22" s="182">
        <v>0</v>
      </c>
      <c r="D22" s="182">
        <v>0</v>
      </c>
      <c r="E22" s="182">
        <v>0</v>
      </c>
      <c r="F22" s="182">
        <v>0</v>
      </c>
      <c r="G22" s="182">
        <v>2</v>
      </c>
      <c r="H22" s="182">
        <v>0</v>
      </c>
      <c r="I22" s="182">
        <v>0</v>
      </c>
      <c r="J22" s="182">
        <v>0</v>
      </c>
      <c r="K22" s="182">
        <v>0</v>
      </c>
      <c r="L22" s="182">
        <v>0</v>
      </c>
      <c r="M22" s="182">
        <v>2</v>
      </c>
      <c r="N22" s="182">
        <v>0</v>
      </c>
      <c r="O22" s="182">
        <v>0</v>
      </c>
      <c r="P22" s="182">
        <v>0</v>
      </c>
      <c r="Q22" s="182">
        <v>0</v>
      </c>
      <c r="R22" s="182">
        <v>0</v>
      </c>
      <c r="S22" s="182">
        <v>0</v>
      </c>
      <c r="T22" s="182">
        <v>0</v>
      </c>
      <c r="U22" s="182">
        <v>0</v>
      </c>
      <c r="V22" s="182">
        <v>0</v>
      </c>
      <c r="W22" s="182">
        <v>0</v>
      </c>
      <c r="X22" s="182">
        <v>0</v>
      </c>
      <c r="Y22" s="182">
        <v>0</v>
      </c>
      <c r="Z22" s="182">
        <v>0</v>
      </c>
      <c r="AA22" s="182">
        <v>0</v>
      </c>
      <c r="AB22" s="182">
        <v>0</v>
      </c>
      <c r="AC22" s="182">
        <v>-1</v>
      </c>
      <c r="AD22" s="182">
        <v>0</v>
      </c>
      <c r="AE22" s="182">
        <v>0</v>
      </c>
      <c r="AF22" s="182">
        <v>0</v>
      </c>
      <c r="AG22" s="182">
        <v>0</v>
      </c>
      <c r="AH22" s="182">
        <v>0</v>
      </c>
      <c r="AI22" s="182">
        <v>0</v>
      </c>
      <c r="AJ22" s="182">
        <v>0</v>
      </c>
      <c r="AK22" s="182">
        <v>0</v>
      </c>
      <c r="AL22" s="182">
        <v>-2</v>
      </c>
      <c r="AM22" s="182">
        <v>-2</v>
      </c>
      <c r="AN22" s="182">
        <v>0</v>
      </c>
      <c r="AO22" s="182">
        <v>0</v>
      </c>
      <c r="AP22" s="182">
        <v>0</v>
      </c>
      <c r="AQ22" s="182">
        <v>0</v>
      </c>
      <c r="AR22" s="182">
        <v>0</v>
      </c>
      <c r="AS22" s="182">
        <v>0</v>
      </c>
      <c r="AT22" s="182">
        <v>0</v>
      </c>
      <c r="AU22" s="35"/>
      <c r="AV22" s="35"/>
      <c r="AW22" s="35"/>
      <c r="AX22" s="35"/>
      <c r="AY22" s="35"/>
      <c r="AZ22" s="35"/>
      <c r="BA22" s="35"/>
      <c r="BB22" s="35"/>
      <c r="BC22" s="35"/>
      <c r="BD22" s="35"/>
      <c r="BE22" s="35"/>
      <c r="BF22" s="35"/>
      <c r="BG22" s="35"/>
      <c r="BH22" s="35"/>
      <c r="BI22" s="35"/>
      <c r="BJ22" s="35"/>
      <c r="BK22" s="35"/>
      <c r="BL22" s="35"/>
      <c r="BM22" s="35"/>
      <c r="BN22" s="35"/>
      <c r="BO22" s="35"/>
      <c r="BP22" s="35"/>
      <c r="BQ22" s="35"/>
      <c r="BR22" s="35"/>
    </row>
    <row r="23" spans="1:70" ht="25.5" x14ac:dyDescent="0.25">
      <c r="A23" s="33" t="s">
        <v>19</v>
      </c>
      <c r="B23" s="34" t="s">
        <v>312</v>
      </c>
      <c r="C23" s="182">
        <v>0</v>
      </c>
      <c r="D23" s="182">
        <v>0</v>
      </c>
      <c r="E23" s="182">
        <v>0</v>
      </c>
      <c r="F23" s="182">
        <v>0</v>
      </c>
      <c r="G23" s="182">
        <v>0</v>
      </c>
      <c r="H23" s="182">
        <v>0</v>
      </c>
      <c r="I23" s="182">
        <v>0</v>
      </c>
      <c r="J23" s="182">
        <v>0</v>
      </c>
      <c r="K23" s="182">
        <v>0</v>
      </c>
      <c r="L23" s="182">
        <v>0</v>
      </c>
      <c r="M23" s="182">
        <v>0</v>
      </c>
      <c r="N23" s="182">
        <v>0</v>
      </c>
      <c r="O23" s="182">
        <v>0</v>
      </c>
      <c r="P23" s="182">
        <v>0</v>
      </c>
      <c r="Q23" s="182">
        <v>0</v>
      </c>
      <c r="R23" s="182">
        <v>0</v>
      </c>
      <c r="S23" s="182">
        <v>0</v>
      </c>
      <c r="T23" s="182">
        <v>0</v>
      </c>
      <c r="U23" s="182">
        <v>0</v>
      </c>
      <c r="V23" s="182">
        <v>0</v>
      </c>
      <c r="W23" s="182">
        <v>0</v>
      </c>
      <c r="X23" s="182">
        <v>0</v>
      </c>
      <c r="Y23" s="182">
        <v>0</v>
      </c>
      <c r="Z23" s="182">
        <v>0</v>
      </c>
      <c r="AA23" s="182">
        <v>0</v>
      </c>
      <c r="AB23" s="182">
        <v>0</v>
      </c>
      <c r="AC23" s="182">
        <v>0</v>
      </c>
      <c r="AD23" s="182">
        <v>4</v>
      </c>
      <c r="AE23" s="182">
        <v>4</v>
      </c>
      <c r="AF23" s="182">
        <v>2</v>
      </c>
      <c r="AG23" s="182">
        <v>0</v>
      </c>
      <c r="AH23" s="182">
        <v>0</v>
      </c>
      <c r="AI23" s="182">
        <v>0</v>
      </c>
      <c r="AJ23" s="182">
        <v>0</v>
      </c>
      <c r="AK23" s="182">
        <v>0</v>
      </c>
      <c r="AL23" s="182">
        <v>0</v>
      </c>
      <c r="AM23" s="182">
        <v>0</v>
      </c>
      <c r="AN23" s="182">
        <v>0</v>
      </c>
      <c r="AO23" s="182">
        <v>0</v>
      </c>
      <c r="AP23" s="182">
        <v>0</v>
      </c>
      <c r="AQ23" s="182">
        <v>0</v>
      </c>
      <c r="AR23" s="182">
        <v>0</v>
      </c>
      <c r="AS23" s="182">
        <v>2</v>
      </c>
      <c r="AT23" s="182">
        <v>2</v>
      </c>
      <c r="AU23" s="35"/>
      <c r="AV23" s="35"/>
      <c r="AW23" s="35"/>
      <c r="AX23" s="35"/>
      <c r="AY23" s="35"/>
      <c r="AZ23" s="35"/>
      <c r="BA23" s="35"/>
      <c r="BB23" s="35"/>
      <c r="BC23" s="35"/>
      <c r="BD23" s="35"/>
      <c r="BE23" s="35"/>
      <c r="BF23" s="35"/>
      <c r="BG23" s="35"/>
      <c r="BH23" s="35"/>
      <c r="BI23" s="35"/>
      <c r="BJ23" s="35"/>
      <c r="BK23" s="35"/>
      <c r="BL23" s="35"/>
      <c r="BM23" s="35"/>
      <c r="BN23" s="35"/>
      <c r="BO23" s="35"/>
      <c r="BP23" s="35"/>
      <c r="BQ23" s="35"/>
      <c r="BR23" s="35"/>
    </row>
    <row r="24" spans="1:70" x14ac:dyDescent="0.25">
      <c r="A24" s="33" t="s">
        <v>20</v>
      </c>
      <c r="B24" s="34" t="s">
        <v>338</v>
      </c>
      <c r="C24" s="182">
        <v>0</v>
      </c>
      <c r="D24" s="182">
        <v>0</v>
      </c>
      <c r="E24" s="182">
        <v>0</v>
      </c>
      <c r="F24" s="182">
        <v>0</v>
      </c>
      <c r="G24" s="182">
        <v>0</v>
      </c>
      <c r="H24" s="182">
        <v>0</v>
      </c>
      <c r="I24" s="182">
        <v>0</v>
      </c>
      <c r="J24" s="182">
        <v>0</v>
      </c>
      <c r="K24" s="182">
        <v>0</v>
      </c>
      <c r="L24" s="182">
        <v>0</v>
      </c>
      <c r="M24" s="182">
        <v>0</v>
      </c>
      <c r="N24" s="182">
        <v>0</v>
      </c>
      <c r="O24" s="182">
        <v>0</v>
      </c>
      <c r="P24" s="182">
        <v>0</v>
      </c>
      <c r="Q24" s="182">
        <v>0</v>
      </c>
      <c r="R24" s="182">
        <v>0</v>
      </c>
      <c r="S24" s="182">
        <v>0</v>
      </c>
      <c r="T24" s="182">
        <v>2</v>
      </c>
      <c r="U24" s="182">
        <v>2</v>
      </c>
      <c r="V24" s="182">
        <v>0</v>
      </c>
      <c r="W24" s="182">
        <v>0</v>
      </c>
      <c r="X24" s="182">
        <v>2</v>
      </c>
      <c r="Y24" s="182">
        <v>2</v>
      </c>
      <c r="Z24" s="182">
        <v>0</v>
      </c>
      <c r="AA24" s="182">
        <v>0</v>
      </c>
      <c r="AB24" s="182">
        <v>0</v>
      </c>
      <c r="AC24" s="182">
        <v>0</v>
      </c>
      <c r="AD24" s="182">
        <v>0</v>
      </c>
      <c r="AE24" s="182">
        <v>-1</v>
      </c>
      <c r="AF24" s="182">
        <v>-1</v>
      </c>
      <c r="AG24" s="182">
        <v>-1</v>
      </c>
      <c r="AH24" s="182">
        <v>0</v>
      </c>
      <c r="AI24" s="182">
        <v>0</v>
      </c>
      <c r="AJ24" s="182">
        <v>1</v>
      </c>
      <c r="AK24" s="182">
        <v>0</v>
      </c>
      <c r="AL24" s="182">
        <v>0</v>
      </c>
      <c r="AM24" s="182">
        <v>0</v>
      </c>
      <c r="AN24" s="182">
        <v>0</v>
      </c>
      <c r="AO24" s="182">
        <v>0</v>
      </c>
      <c r="AP24" s="182">
        <v>0</v>
      </c>
      <c r="AQ24" s="182">
        <v>0</v>
      </c>
      <c r="AR24" s="182">
        <v>0</v>
      </c>
      <c r="AS24" s="182">
        <v>-1</v>
      </c>
      <c r="AT24" s="182">
        <v>-1</v>
      </c>
      <c r="AU24" s="35"/>
      <c r="AV24" s="35"/>
      <c r="AW24" s="35"/>
      <c r="AX24" s="35"/>
      <c r="AY24" s="35"/>
      <c r="AZ24" s="35"/>
      <c r="BA24" s="35"/>
      <c r="BB24" s="35"/>
      <c r="BC24" s="35"/>
      <c r="BD24" s="35"/>
      <c r="BE24" s="35"/>
      <c r="BF24" s="35"/>
      <c r="BG24" s="35"/>
      <c r="BH24" s="35"/>
      <c r="BI24" s="35"/>
      <c r="BJ24" s="35"/>
      <c r="BK24" s="35"/>
      <c r="BL24" s="35"/>
      <c r="BM24" s="35"/>
      <c r="BN24" s="35"/>
      <c r="BO24" s="35"/>
      <c r="BP24" s="35"/>
      <c r="BQ24" s="35"/>
      <c r="BR24" s="35"/>
    </row>
    <row r="25" spans="1:70" x14ac:dyDescent="0.25">
      <c r="A25" s="33" t="s">
        <v>21</v>
      </c>
      <c r="B25" s="34" t="s">
        <v>333</v>
      </c>
      <c r="C25" s="182">
        <v>4</v>
      </c>
      <c r="D25" s="182">
        <v>4</v>
      </c>
      <c r="E25" s="182">
        <v>2</v>
      </c>
      <c r="F25" s="182">
        <v>2</v>
      </c>
      <c r="G25" s="182">
        <v>1</v>
      </c>
      <c r="H25" s="182">
        <v>3</v>
      </c>
      <c r="I25" s="182">
        <v>2</v>
      </c>
      <c r="J25" s="182">
        <v>0</v>
      </c>
      <c r="K25" s="182">
        <v>2</v>
      </c>
      <c r="L25" s="182">
        <v>1</v>
      </c>
      <c r="M25" s="182">
        <v>2</v>
      </c>
      <c r="N25" s="182">
        <v>1</v>
      </c>
      <c r="O25" s="182">
        <v>1</v>
      </c>
      <c r="P25" s="182">
        <v>0</v>
      </c>
      <c r="Q25" s="182">
        <v>0</v>
      </c>
      <c r="R25" s="182">
        <v>2</v>
      </c>
      <c r="S25" s="182">
        <v>2</v>
      </c>
      <c r="T25" s="182">
        <v>2</v>
      </c>
      <c r="U25" s="182">
        <v>2</v>
      </c>
      <c r="V25" s="182">
        <v>2</v>
      </c>
      <c r="W25" s="182">
        <v>2</v>
      </c>
      <c r="X25" s="182">
        <v>2</v>
      </c>
      <c r="Y25" s="182">
        <v>2</v>
      </c>
      <c r="Z25" s="182">
        <v>2</v>
      </c>
      <c r="AA25" s="182">
        <v>2</v>
      </c>
      <c r="AB25" s="182">
        <v>2</v>
      </c>
      <c r="AC25" s="182">
        <v>0</v>
      </c>
      <c r="AD25" s="182">
        <v>2</v>
      </c>
      <c r="AE25" s="182">
        <v>2</v>
      </c>
      <c r="AF25" s="182">
        <v>2</v>
      </c>
      <c r="AG25" s="182">
        <v>0</v>
      </c>
      <c r="AH25" s="182">
        <v>2</v>
      </c>
      <c r="AI25" s="182">
        <v>2</v>
      </c>
      <c r="AJ25" s="182">
        <v>1</v>
      </c>
      <c r="AK25" s="182">
        <v>-1</v>
      </c>
      <c r="AL25" s="182">
        <v>2</v>
      </c>
      <c r="AM25" s="182">
        <v>2</v>
      </c>
      <c r="AN25" s="182">
        <v>0</v>
      </c>
      <c r="AO25" s="182">
        <v>1</v>
      </c>
      <c r="AP25" s="182">
        <v>0</v>
      </c>
      <c r="AQ25" s="182">
        <v>0</v>
      </c>
      <c r="AR25" s="182">
        <v>0</v>
      </c>
      <c r="AS25" s="182">
        <v>0</v>
      </c>
      <c r="AT25" s="182">
        <v>0</v>
      </c>
      <c r="AU25" s="35"/>
      <c r="AV25" s="35"/>
      <c r="AW25" s="35"/>
      <c r="AX25" s="35"/>
      <c r="AY25" s="35"/>
      <c r="AZ25" s="35"/>
      <c r="BA25" s="35"/>
      <c r="BB25" s="35"/>
      <c r="BC25" s="35"/>
      <c r="BD25" s="35"/>
      <c r="BE25" s="35"/>
      <c r="BF25" s="35"/>
      <c r="BG25" s="35"/>
      <c r="BH25" s="35"/>
      <c r="BI25" s="35"/>
      <c r="BJ25" s="35"/>
      <c r="BK25" s="35"/>
      <c r="BL25" s="35"/>
      <c r="BM25" s="35"/>
      <c r="BN25" s="35"/>
      <c r="BO25" s="35"/>
      <c r="BP25" s="35"/>
      <c r="BQ25" s="35"/>
      <c r="BR25" s="35"/>
    </row>
    <row r="26" spans="1:70" x14ac:dyDescent="0.25">
      <c r="A26" s="33" t="s">
        <v>22</v>
      </c>
      <c r="B26" s="34" t="s">
        <v>332</v>
      </c>
      <c r="C26" s="182">
        <v>4</v>
      </c>
      <c r="D26" s="182">
        <v>4</v>
      </c>
      <c r="E26" s="182">
        <v>2</v>
      </c>
      <c r="F26" s="182">
        <v>1</v>
      </c>
      <c r="G26" s="182">
        <v>0</v>
      </c>
      <c r="H26" s="182">
        <v>2</v>
      </c>
      <c r="I26" s="182">
        <v>0</v>
      </c>
      <c r="J26" s="182">
        <v>0</v>
      </c>
      <c r="K26" s="182">
        <v>0</v>
      </c>
      <c r="L26" s="182">
        <v>1</v>
      </c>
      <c r="M26" s="182">
        <v>1</v>
      </c>
      <c r="N26" s="182">
        <v>1</v>
      </c>
      <c r="O26" s="182">
        <v>1</v>
      </c>
      <c r="P26" s="182">
        <v>2</v>
      </c>
      <c r="Q26" s="182">
        <v>2</v>
      </c>
      <c r="R26" s="182">
        <v>2</v>
      </c>
      <c r="S26" s="182">
        <v>2</v>
      </c>
      <c r="T26" s="182">
        <v>2</v>
      </c>
      <c r="U26" s="182">
        <v>2</v>
      </c>
      <c r="V26" s="182">
        <v>2</v>
      </c>
      <c r="W26" s="182">
        <v>2</v>
      </c>
      <c r="X26" s="182">
        <v>2</v>
      </c>
      <c r="Y26" s="182">
        <v>2</v>
      </c>
      <c r="Z26" s="182">
        <v>1</v>
      </c>
      <c r="AA26" s="182">
        <v>1</v>
      </c>
      <c r="AB26" s="182">
        <v>2</v>
      </c>
      <c r="AC26" s="182">
        <v>0</v>
      </c>
      <c r="AD26" s="182">
        <v>2</v>
      </c>
      <c r="AE26" s="182">
        <v>2</v>
      </c>
      <c r="AF26" s="182">
        <v>2</v>
      </c>
      <c r="AG26" s="182">
        <v>2</v>
      </c>
      <c r="AH26" s="182">
        <v>2</v>
      </c>
      <c r="AI26" s="182">
        <v>0</v>
      </c>
      <c r="AJ26" s="182">
        <v>2</v>
      </c>
      <c r="AK26" s="182">
        <v>0</v>
      </c>
      <c r="AL26" s="182">
        <v>1</v>
      </c>
      <c r="AM26" s="182">
        <v>1</v>
      </c>
      <c r="AN26" s="182">
        <v>0</v>
      </c>
      <c r="AO26" s="182">
        <v>1</v>
      </c>
      <c r="AP26" s="182">
        <v>2</v>
      </c>
      <c r="AQ26" s="182">
        <v>0</v>
      </c>
      <c r="AR26" s="182">
        <v>0</v>
      </c>
      <c r="AS26" s="182">
        <v>0</v>
      </c>
      <c r="AT26" s="182">
        <v>1</v>
      </c>
      <c r="AU26" s="35"/>
      <c r="AV26" s="35"/>
      <c r="AW26" s="35"/>
      <c r="AX26" s="35"/>
      <c r="AY26" s="35"/>
      <c r="AZ26" s="35"/>
      <c r="BA26" s="35"/>
      <c r="BB26" s="35"/>
      <c r="BC26" s="35"/>
      <c r="BD26" s="35"/>
      <c r="BE26" s="35"/>
      <c r="BF26" s="35"/>
      <c r="BG26" s="35"/>
      <c r="BH26" s="35"/>
      <c r="BI26" s="35"/>
      <c r="BJ26" s="35"/>
      <c r="BK26" s="35"/>
      <c r="BL26" s="35"/>
      <c r="BM26" s="35"/>
      <c r="BN26" s="35"/>
      <c r="BO26" s="35"/>
      <c r="BP26" s="35"/>
      <c r="BQ26" s="35"/>
      <c r="BR26" s="35"/>
    </row>
    <row r="27" spans="1:70" x14ac:dyDescent="0.25">
      <c r="A27" s="33" t="s">
        <v>23</v>
      </c>
      <c r="B27" s="34" t="s">
        <v>212</v>
      </c>
      <c r="C27" s="183">
        <v>4</v>
      </c>
      <c r="D27" s="183">
        <v>0</v>
      </c>
      <c r="E27" s="183">
        <v>0</v>
      </c>
      <c r="F27" s="183">
        <v>0</v>
      </c>
      <c r="G27" s="183">
        <v>0</v>
      </c>
      <c r="H27" s="183">
        <v>0</v>
      </c>
      <c r="I27" s="183">
        <v>0</v>
      </c>
      <c r="J27" s="183">
        <v>0</v>
      </c>
      <c r="K27" s="183">
        <v>0</v>
      </c>
      <c r="L27" s="183">
        <v>0</v>
      </c>
      <c r="M27" s="183">
        <v>2</v>
      </c>
      <c r="N27" s="183">
        <v>0</v>
      </c>
      <c r="O27" s="183">
        <v>0</v>
      </c>
      <c r="P27" s="183">
        <v>0</v>
      </c>
      <c r="Q27" s="183">
        <v>0</v>
      </c>
      <c r="R27" s="183">
        <v>2</v>
      </c>
      <c r="S27" s="183">
        <v>1</v>
      </c>
      <c r="T27" s="183">
        <v>4</v>
      </c>
      <c r="U27" s="183">
        <v>1</v>
      </c>
      <c r="V27" s="183">
        <v>1</v>
      </c>
      <c r="W27" s="183">
        <v>1</v>
      </c>
      <c r="X27" s="183">
        <v>4</v>
      </c>
      <c r="Y27" s="183">
        <v>3</v>
      </c>
      <c r="Z27" s="183">
        <v>5</v>
      </c>
      <c r="AA27" s="183">
        <v>0</v>
      </c>
      <c r="AB27" s="183">
        <v>4</v>
      </c>
      <c r="AC27" s="183">
        <v>1</v>
      </c>
      <c r="AD27" s="183">
        <v>0</v>
      </c>
      <c r="AE27" s="183">
        <v>0</v>
      </c>
      <c r="AF27" s="183">
        <v>1</v>
      </c>
      <c r="AG27" s="183">
        <v>-1</v>
      </c>
      <c r="AH27" s="183">
        <v>0</v>
      </c>
      <c r="AI27" s="183">
        <v>4</v>
      </c>
      <c r="AJ27" s="183">
        <v>-2</v>
      </c>
      <c r="AK27" s="183">
        <v>0</v>
      </c>
      <c r="AL27" s="183">
        <v>3</v>
      </c>
      <c r="AM27" s="183">
        <v>3</v>
      </c>
      <c r="AN27" s="183">
        <v>0</v>
      </c>
      <c r="AO27" s="183">
        <v>2</v>
      </c>
      <c r="AP27" s="183">
        <v>0</v>
      </c>
      <c r="AQ27" s="183">
        <v>0</v>
      </c>
      <c r="AR27" s="183">
        <v>0</v>
      </c>
      <c r="AS27" s="183">
        <v>0</v>
      </c>
      <c r="AT27" s="183">
        <v>0</v>
      </c>
      <c r="AU27" s="35"/>
      <c r="AV27" s="35"/>
      <c r="AW27" s="35"/>
      <c r="AX27" s="35"/>
      <c r="AY27" s="35"/>
      <c r="AZ27" s="35"/>
      <c r="BA27" s="35"/>
      <c r="BB27" s="35"/>
      <c r="BC27" s="35"/>
      <c r="BD27" s="35"/>
      <c r="BE27" s="35"/>
      <c r="BF27" s="35"/>
      <c r="BG27" s="35"/>
      <c r="BH27" s="35"/>
      <c r="BI27" s="35"/>
      <c r="BJ27" s="35"/>
      <c r="BK27" s="35"/>
      <c r="BL27" s="35"/>
      <c r="BM27" s="35"/>
      <c r="BN27" s="35"/>
      <c r="BO27" s="35"/>
      <c r="BP27" s="35"/>
      <c r="BQ27" s="35"/>
      <c r="BR27" s="35"/>
    </row>
    <row r="28" spans="1:70" x14ac:dyDescent="0.25">
      <c r="A28" s="33" t="s">
        <v>24</v>
      </c>
      <c r="B28" s="34" t="s">
        <v>329</v>
      </c>
      <c r="C28" s="182">
        <v>4</v>
      </c>
      <c r="D28" s="182">
        <v>0</v>
      </c>
      <c r="E28" s="182">
        <v>3</v>
      </c>
      <c r="F28" s="182">
        <v>1</v>
      </c>
      <c r="G28" s="182">
        <v>1</v>
      </c>
      <c r="H28" s="182">
        <v>1</v>
      </c>
      <c r="I28" s="182">
        <v>0</v>
      </c>
      <c r="J28" s="182">
        <v>0</v>
      </c>
      <c r="K28" s="182">
        <v>0</v>
      </c>
      <c r="L28" s="182">
        <v>-2</v>
      </c>
      <c r="M28" s="182">
        <v>1</v>
      </c>
      <c r="N28" s="182">
        <v>-1</v>
      </c>
      <c r="O28" s="182">
        <v>0</v>
      </c>
      <c r="P28" s="182">
        <v>0</v>
      </c>
      <c r="Q28" s="182">
        <v>1</v>
      </c>
      <c r="R28" s="182">
        <v>2</v>
      </c>
      <c r="S28" s="182">
        <v>-1</v>
      </c>
      <c r="T28" s="182">
        <v>2</v>
      </c>
      <c r="U28" s="182">
        <v>-1</v>
      </c>
      <c r="V28" s="182">
        <v>1</v>
      </c>
      <c r="W28" s="182">
        <v>-1</v>
      </c>
      <c r="X28" s="182">
        <v>1</v>
      </c>
      <c r="Y28" s="182">
        <v>-1</v>
      </c>
      <c r="Z28" s="182">
        <v>2</v>
      </c>
      <c r="AA28" s="182">
        <v>-1</v>
      </c>
      <c r="AB28" s="182">
        <v>2</v>
      </c>
      <c r="AC28" s="182">
        <v>0</v>
      </c>
      <c r="AD28" s="182">
        <v>0</v>
      </c>
      <c r="AE28" s="182">
        <v>0</v>
      </c>
      <c r="AF28" s="182">
        <v>1</v>
      </c>
      <c r="AG28" s="182">
        <v>0</v>
      </c>
      <c r="AH28" s="182">
        <v>0</v>
      </c>
      <c r="AI28" s="182">
        <v>0</v>
      </c>
      <c r="AJ28" s="182">
        <v>0</v>
      </c>
      <c r="AK28" s="182">
        <v>0</v>
      </c>
      <c r="AL28" s="182">
        <v>1</v>
      </c>
      <c r="AM28" s="182">
        <v>2</v>
      </c>
      <c r="AN28" s="182">
        <v>0</v>
      </c>
      <c r="AO28" s="182">
        <v>1</v>
      </c>
      <c r="AP28" s="182">
        <v>0</v>
      </c>
      <c r="AQ28" s="182">
        <v>0</v>
      </c>
      <c r="AR28" s="182">
        <v>0</v>
      </c>
      <c r="AS28" s="182">
        <v>0</v>
      </c>
      <c r="AT28" s="182">
        <v>0</v>
      </c>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35"/>
    </row>
    <row r="29" spans="1:70" x14ac:dyDescent="0.25">
      <c r="A29" s="33" t="s">
        <v>25</v>
      </c>
      <c r="B29" s="34" t="s">
        <v>330</v>
      </c>
      <c r="C29" s="182">
        <v>3</v>
      </c>
      <c r="D29" s="182">
        <v>0</v>
      </c>
      <c r="E29" s="182">
        <v>3</v>
      </c>
      <c r="F29" s="182">
        <v>1</v>
      </c>
      <c r="G29" s="182">
        <v>1</v>
      </c>
      <c r="H29" s="182">
        <v>1</v>
      </c>
      <c r="I29" s="182">
        <v>0</v>
      </c>
      <c r="J29" s="182">
        <v>0</v>
      </c>
      <c r="K29" s="182">
        <v>0</v>
      </c>
      <c r="L29" s="182">
        <v>-2</v>
      </c>
      <c r="M29" s="182">
        <v>1</v>
      </c>
      <c r="N29" s="182">
        <v>-1</v>
      </c>
      <c r="O29" s="182">
        <v>0</v>
      </c>
      <c r="P29" s="182">
        <v>0</v>
      </c>
      <c r="Q29" s="182">
        <v>1</v>
      </c>
      <c r="R29" s="182">
        <v>1</v>
      </c>
      <c r="S29" s="182">
        <v>-1</v>
      </c>
      <c r="T29" s="182">
        <v>1</v>
      </c>
      <c r="U29" s="182">
        <v>-1</v>
      </c>
      <c r="V29" s="182">
        <v>1</v>
      </c>
      <c r="W29" s="182">
        <v>-1</v>
      </c>
      <c r="X29" s="182">
        <v>1</v>
      </c>
      <c r="Y29" s="182">
        <v>-1</v>
      </c>
      <c r="Z29" s="182">
        <v>1</v>
      </c>
      <c r="AA29" s="182">
        <v>-1</v>
      </c>
      <c r="AB29" s="182">
        <v>2</v>
      </c>
      <c r="AC29" s="182">
        <v>0</v>
      </c>
      <c r="AD29" s="182">
        <v>0</v>
      </c>
      <c r="AE29" s="182">
        <v>0</v>
      </c>
      <c r="AF29" s="182">
        <v>0</v>
      </c>
      <c r="AG29" s="182">
        <v>0</v>
      </c>
      <c r="AH29" s="182">
        <v>0</v>
      </c>
      <c r="AI29" s="182">
        <v>0</v>
      </c>
      <c r="AJ29" s="182">
        <v>0</v>
      </c>
      <c r="AK29" s="182">
        <v>0</v>
      </c>
      <c r="AL29" s="182">
        <v>0</v>
      </c>
      <c r="AM29" s="182">
        <v>0</v>
      </c>
      <c r="AN29" s="182">
        <v>0</v>
      </c>
      <c r="AO29" s="182">
        <v>0</v>
      </c>
      <c r="AP29" s="182">
        <v>0</v>
      </c>
      <c r="AQ29" s="182">
        <v>0</v>
      </c>
      <c r="AR29" s="182">
        <v>0</v>
      </c>
      <c r="AS29" s="182">
        <v>0</v>
      </c>
      <c r="AT29" s="182">
        <v>0</v>
      </c>
      <c r="AU29" s="35"/>
      <c r="AV29" s="35"/>
      <c r="AW29" s="35"/>
      <c r="AX29" s="35"/>
      <c r="AY29" s="35"/>
      <c r="AZ29" s="35"/>
      <c r="BA29" s="35"/>
      <c r="BB29" s="35"/>
      <c r="BC29" s="35"/>
      <c r="BD29" s="35"/>
      <c r="BE29" s="35"/>
      <c r="BF29" s="35"/>
      <c r="BG29" s="35"/>
      <c r="BH29" s="35"/>
      <c r="BI29" s="35"/>
      <c r="BJ29" s="35"/>
      <c r="BK29" s="35"/>
      <c r="BL29" s="35"/>
      <c r="BM29" s="35"/>
      <c r="BN29" s="35"/>
      <c r="BO29" s="35"/>
      <c r="BP29" s="35"/>
      <c r="BQ29" s="35"/>
      <c r="BR29" s="35"/>
    </row>
    <row r="30" spans="1:70" x14ac:dyDescent="0.25">
      <c r="A30" s="33" t="s">
        <v>26</v>
      </c>
      <c r="B30" s="34" t="s">
        <v>327</v>
      </c>
      <c r="C30" s="182">
        <v>4</v>
      </c>
      <c r="D30" s="182">
        <v>4</v>
      </c>
      <c r="E30" s="182">
        <v>3</v>
      </c>
      <c r="F30" s="182">
        <v>2</v>
      </c>
      <c r="G30" s="182">
        <v>0</v>
      </c>
      <c r="H30" s="182">
        <v>2</v>
      </c>
      <c r="I30" s="182">
        <v>2</v>
      </c>
      <c r="J30" s="182">
        <v>0</v>
      </c>
      <c r="K30" s="182">
        <v>1</v>
      </c>
      <c r="L30" s="182">
        <v>1</v>
      </c>
      <c r="M30" s="182">
        <v>2</v>
      </c>
      <c r="N30" s="182">
        <v>1</v>
      </c>
      <c r="O30" s="182">
        <v>0</v>
      </c>
      <c r="P30" s="182">
        <v>0</v>
      </c>
      <c r="Q30" s="182">
        <v>0</v>
      </c>
      <c r="R30" s="182">
        <v>2</v>
      </c>
      <c r="S30" s="182">
        <v>2</v>
      </c>
      <c r="T30" s="182">
        <v>2</v>
      </c>
      <c r="U30" s="182">
        <v>2</v>
      </c>
      <c r="V30" s="182">
        <v>1</v>
      </c>
      <c r="W30" s="182">
        <v>1</v>
      </c>
      <c r="X30" s="182">
        <v>2</v>
      </c>
      <c r="Y30" s="182">
        <v>2</v>
      </c>
      <c r="Z30" s="182">
        <v>2</v>
      </c>
      <c r="AA30" s="182">
        <v>1</v>
      </c>
      <c r="AB30" s="182">
        <v>2</v>
      </c>
      <c r="AC30" s="182">
        <v>0</v>
      </c>
      <c r="AD30" s="182">
        <v>3</v>
      </c>
      <c r="AE30" s="182">
        <v>0</v>
      </c>
      <c r="AF30" s="182">
        <v>1</v>
      </c>
      <c r="AG30" s="182">
        <v>0</v>
      </c>
      <c r="AH30" s="182">
        <v>2</v>
      </c>
      <c r="AI30" s="182">
        <v>0</v>
      </c>
      <c r="AJ30" s="182">
        <v>2</v>
      </c>
      <c r="AK30" s="182">
        <v>-1</v>
      </c>
      <c r="AL30" s="182">
        <v>1</v>
      </c>
      <c r="AM30" s="182">
        <v>1</v>
      </c>
      <c r="AN30" s="182">
        <v>0</v>
      </c>
      <c r="AO30" s="182">
        <v>1</v>
      </c>
      <c r="AP30" s="182">
        <v>0</v>
      </c>
      <c r="AQ30" s="182">
        <v>0</v>
      </c>
      <c r="AR30" s="182">
        <v>0</v>
      </c>
      <c r="AS30" s="182">
        <v>0</v>
      </c>
      <c r="AT30" s="182">
        <v>2</v>
      </c>
      <c r="AU30" s="35"/>
      <c r="AV30" s="35"/>
      <c r="AW30" s="35"/>
      <c r="AX30" s="35"/>
      <c r="AY30" s="35"/>
      <c r="AZ30" s="35"/>
      <c r="BA30" s="35"/>
      <c r="BB30" s="35"/>
      <c r="BC30" s="35"/>
      <c r="BD30" s="35"/>
      <c r="BE30" s="35"/>
      <c r="BF30" s="35"/>
      <c r="BG30" s="35"/>
      <c r="BH30" s="35"/>
      <c r="BI30" s="35"/>
      <c r="BJ30" s="35"/>
      <c r="BK30" s="35"/>
      <c r="BL30" s="35"/>
      <c r="BM30" s="35"/>
      <c r="BN30" s="35"/>
      <c r="BO30" s="35"/>
      <c r="BP30" s="35"/>
      <c r="BQ30" s="35"/>
      <c r="BR30" s="35"/>
    </row>
    <row r="31" spans="1:70" x14ac:dyDescent="0.25">
      <c r="A31" s="33" t="s">
        <v>27</v>
      </c>
      <c r="B31" s="34" t="s">
        <v>326</v>
      </c>
      <c r="C31" s="182">
        <v>5</v>
      </c>
      <c r="D31" s="182">
        <v>5</v>
      </c>
      <c r="E31" s="182">
        <v>5</v>
      </c>
      <c r="F31" s="182">
        <v>4</v>
      </c>
      <c r="G31" s="182">
        <v>4</v>
      </c>
      <c r="H31" s="182">
        <v>5</v>
      </c>
      <c r="I31" s="182">
        <v>2</v>
      </c>
      <c r="J31" s="182">
        <v>0</v>
      </c>
      <c r="K31" s="182">
        <v>1</v>
      </c>
      <c r="L31" s="182">
        <v>0</v>
      </c>
      <c r="M31" s="182">
        <v>0</v>
      </c>
      <c r="N31" s="182">
        <v>0</v>
      </c>
      <c r="O31" s="182">
        <v>0</v>
      </c>
      <c r="P31" s="182">
        <v>0</v>
      </c>
      <c r="Q31" s="182">
        <v>0</v>
      </c>
      <c r="R31" s="182">
        <v>0</v>
      </c>
      <c r="S31" s="182">
        <v>0</v>
      </c>
      <c r="T31" s="182">
        <v>2</v>
      </c>
      <c r="U31" s="182">
        <v>1</v>
      </c>
      <c r="V31" s="182">
        <v>0</v>
      </c>
      <c r="W31" s="182">
        <v>0</v>
      </c>
      <c r="X31" s="182">
        <v>0</v>
      </c>
      <c r="Y31" s="182">
        <v>0</v>
      </c>
      <c r="Z31" s="182">
        <v>4</v>
      </c>
      <c r="AA31" s="182">
        <v>0</v>
      </c>
      <c r="AB31" s="182">
        <v>0</v>
      </c>
      <c r="AC31" s="182">
        <v>0</v>
      </c>
      <c r="AD31" s="182">
        <v>2</v>
      </c>
      <c r="AE31" s="182">
        <v>0</v>
      </c>
      <c r="AF31" s="182">
        <v>1</v>
      </c>
      <c r="AG31" s="182">
        <v>0</v>
      </c>
      <c r="AH31" s="182">
        <v>5</v>
      </c>
      <c r="AI31" s="182">
        <v>5</v>
      </c>
      <c r="AJ31" s="182">
        <v>4</v>
      </c>
      <c r="AK31" s="182">
        <v>0</v>
      </c>
      <c r="AL31" s="182">
        <v>2</v>
      </c>
      <c r="AM31" s="182">
        <v>2</v>
      </c>
      <c r="AN31" s="182">
        <v>0</v>
      </c>
      <c r="AO31" s="182">
        <v>2</v>
      </c>
      <c r="AP31" s="182">
        <v>0</v>
      </c>
      <c r="AQ31" s="182">
        <v>0</v>
      </c>
      <c r="AR31" s="182">
        <v>0</v>
      </c>
      <c r="AS31" s="182">
        <v>0</v>
      </c>
      <c r="AT31" s="182">
        <v>0</v>
      </c>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row>
    <row r="32" spans="1:70" x14ac:dyDescent="0.25">
      <c r="A32" s="33" t="s">
        <v>28</v>
      </c>
      <c r="B32" s="34" t="s">
        <v>244</v>
      </c>
      <c r="C32" s="182">
        <v>0</v>
      </c>
      <c r="D32" s="182">
        <v>4</v>
      </c>
      <c r="E32" s="182">
        <v>0</v>
      </c>
      <c r="F32" s="182">
        <v>0</v>
      </c>
      <c r="G32" s="182">
        <v>0</v>
      </c>
      <c r="H32" s="182">
        <v>1</v>
      </c>
      <c r="I32" s="182">
        <v>0</v>
      </c>
      <c r="J32" s="182">
        <v>0</v>
      </c>
      <c r="K32" s="182">
        <v>0</v>
      </c>
      <c r="L32" s="182">
        <v>0</v>
      </c>
      <c r="M32" s="182">
        <v>0</v>
      </c>
      <c r="N32" s="182">
        <v>0</v>
      </c>
      <c r="O32" s="182">
        <v>0</v>
      </c>
      <c r="P32" s="182">
        <v>0</v>
      </c>
      <c r="Q32" s="182">
        <v>0</v>
      </c>
      <c r="R32" s="182">
        <v>1</v>
      </c>
      <c r="S32" s="182">
        <v>0</v>
      </c>
      <c r="T32" s="182">
        <v>1</v>
      </c>
      <c r="U32" s="182">
        <v>0</v>
      </c>
      <c r="V32" s="182">
        <v>1</v>
      </c>
      <c r="W32" s="182">
        <v>0</v>
      </c>
      <c r="X32" s="182">
        <v>1</v>
      </c>
      <c r="Y32" s="182">
        <v>0</v>
      </c>
      <c r="Z32" s="182">
        <v>0</v>
      </c>
      <c r="AA32" s="182">
        <v>0</v>
      </c>
      <c r="AB32" s="182">
        <v>1</v>
      </c>
      <c r="AC32" s="182">
        <v>0</v>
      </c>
      <c r="AD32" s="182">
        <v>2</v>
      </c>
      <c r="AE32" s="182">
        <v>0</v>
      </c>
      <c r="AF32" s="182">
        <v>0</v>
      </c>
      <c r="AG32" s="182">
        <v>0</v>
      </c>
      <c r="AH32" s="182">
        <v>2</v>
      </c>
      <c r="AI32" s="182">
        <v>0</v>
      </c>
      <c r="AJ32" s="182">
        <v>0</v>
      </c>
      <c r="AK32" s="182">
        <v>0</v>
      </c>
      <c r="AL32" s="182">
        <v>0</v>
      </c>
      <c r="AM32" s="182">
        <v>0</v>
      </c>
      <c r="AN32" s="182">
        <v>0</v>
      </c>
      <c r="AO32" s="182">
        <v>0</v>
      </c>
      <c r="AP32" s="182">
        <v>0</v>
      </c>
      <c r="AQ32" s="182">
        <v>0</v>
      </c>
      <c r="AR32" s="182">
        <v>0</v>
      </c>
      <c r="AS32" s="182">
        <v>0</v>
      </c>
      <c r="AT32" s="182">
        <v>0</v>
      </c>
      <c r="AU32" s="35"/>
      <c r="AV32" s="35"/>
      <c r="AW32" s="35"/>
      <c r="AX32" s="35"/>
      <c r="AY32" s="35"/>
      <c r="AZ32" s="35"/>
      <c r="BA32" s="35"/>
      <c r="BB32" s="35"/>
      <c r="BC32" s="35"/>
      <c r="BD32" s="35"/>
      <c r="BE32" s="35"/>
      <c r="BF32" s="35"/>
      <c r="BG32" s="35"/>
      <c r="BH32" s="35"/>
      <c r="BI32" s="35"/>
      <c r="BJ32" s="35"/>
      <c r="BK32" s="35"/>
      <c r="BL32" s="35"/>
      <c r="BM32" s="35"/>
      <c r="BN32" s="35"/>
      <c r="BO32" s="35"/>
      <c r="BP32" s="35"/>
      <c r="BQ32" s="35"/>
      <c r="BR32" s="35"/>
    </row>
    <row r="33" spans="1:70" x14ac:dyDescent="0.25">
      <c r="A33" s="33" t="s">
        <v>29</v>
      </c>
      <c r="B33" s="36" t="s">
        <v>30</v>
      </c>
      <c r="C33" s="182">
        <v>0</v>
      </c>
      <c r="D33" s="182">
        <v>4</v>
      </c>
      <c r="E33" s="182">
        <v>0</v>
      </c>
      <c r="F33" s="182">
        <v>0</v>
      </c>
      <c r="G33" s="182">
        <v>0</v>
      </c>
      <c r="H33" s="182">
        <v>1</v>
      </c>
      <c r="I33" s="182">
        <v>0</v>
      </c>
      <c r="J33" s="182">
        <v>0</v>
      </c>
      <c r="K33" s="182">
        <v>0</v>
      </c>
      <c r="L33" s="182">
        <v>0</v>
      </c>
      <c r="M33" s="182">
        <v>0</v>
      </c>
      <c r="N33" s="182">
        <v>0</v>
      </c>
      <c r="O33" s="182">
        <v>2</v>
      </c>
      <c r="P33" s="182">
        <v>0</v>
      </c>
      <c r="Q33" s="182">
        <v>0</v>
      </c>
      <c r="R33" s="182">
        <v>1</v>
      </c>
      <c r="S33" s="182">
        <v>0</v>
      </c>
      <c r="T33" s="182">
        <v>1</v>
      </c>
      <c r="U33" s="182">
        <v>0</v>
      </c>
      <c r="V33" s="182">
        <v>1</v>
      </c>
      <c r="W33" s="182">
        <v>0</v>
      </c>
      <c r="X33" s="182">
        <v>1</v>
      </c>
      <c r="Y33" s="182">
        <v>0</v>
      </c>
      <c r="Z33" s="182">
        <v>0</v>
      </c>
      <c r="AA33" s="182">
        <v>0</v>
      </c>
      <c r="AB33" s="182">
        <v>1</v>
      </c>
      <c r="AC33" s="182">
        <v>0</v>
      </c>
      <c r="AD33" s="182">
        <v>2</v>
      </c>
      <c r="AE33" s="182">
        <v>0</v>
      </c>
      <c r="AF33" s="182">
        <v>1</v>
      </c>
      <c r="AG33" s="182">
        <v>0</v>
      </c>
      <c r="AH33" s="182">
        <v>2</v>
      </c>
      <c r="AI33" s="182">
        <v>0</v>
      </c>
      <c r="AJ33" s="182">
        <v>0</v>
      </c>
      <c r="AK33" s="182">
        <v>0</v>
      </c>
      <c r="AL33" s="182">
        <v>1</v>
      </c>
      <c r="AM33" s="182">
        <v>2</v>
      </c>
      <c r="AN33" s="182">
        <v>0</v>
      </c>
      <c r="AO33" s="182">
        <v>0</v>
      </c>
      <c r="AP33" s="182">
        <v>0</v>
      </c>
      <c r="AQ33" s="182">
        <v>0</v>
      </c>
      <c r="AR33" s="182">
        <v>0</v>
      </c>
      <c r="AS33" s="182">
        <v>0</v>
      </c>
      <c r="AT33" s="182">
        <v>0</v>
      </c>
      <c r="AU33" s="35"/>
      <c r="AV33" s="35"/>
      <c r="AW33" s="35"/>
      <c r="AX33" s="35"/>
      <c r="AY33" s="35"/>
      <c r="AZ33" s="35"/>
      <c r="BA33" s="35"/>
      <c r="BB33" s="35"/>
      <c r="BC33" s="35"/>
      <c r="BD33" s="35"/>
      <c r="BE33" s="35"/>
      <c r="BF33" s="35"/>
      <c r="BG33" s="35"/>
      <c r="BH33" s="35"/>
      <c r="BI33" s="35"/>
      <c r="BJ33" s="35"/>
      <c r="BK33" s="35"/>
      <c r="BL33" s="35"/>
      <c r="BM33" s="35"/>
      <c r="BN33" s="35"/>
      <c r="BO33" s="35"/>
      <c r="BP33" s="35"/>
      <c r="BQ33" s="35"/>
      <c r="BR33" s="35"/>
    </row>
    <row r="34" spans="1:70" x14ac:dyDescent="0.25">
      <c r="A34" s="33" t="s">
        <v>31</v>
      </c>
      <c r="B34" s="34" t="s">
        <v>289</v>
      </c>
      <c r="C34" s="182">
        <v>0</v>
      </c>
      <c r="D34" s="182">
        <v>0</v>
      </c>
      <c r="E34" s="182">
        <v>0</v>
      </c>
      <c r="F34" s="182">
        <v>0</v>
      </c>
      <c r="G34" s="182">
        <v>1</v>
      </c>
      <c r="H34" s="182">
        <v>0</v>
      </c>
      <c r="I34" s="182">
        <v>0</v>
      </c>
      <c r="J34" s="182">
        <v>0</v>
      </c>
      <c r="K34" s="182">
        <v>0</v>
      </c>
      <c r="L34" s="182">
        <v>-2</v>
      </c>
      <c r="M34" s="182">
        <v>2</v>
      </c>
      <c r="N34" s="182">
        <v>-1</v>
      </c>
      <c r="O34" s="182">
        <v>0</v>
      </c>
      <c r="P34" s="182">
        <v>2</v>
      </c>
      <c r="Q34" s="182">
        <v>0</v>
      </c>
      <c r="R34" s="182">
        <v>0</v>
      </c>
      <c r="S34" s="182">
        <v>0</v>
      </c>
      <c r="T34" s="182">
        <v>0</v>
      </c>
      <c r="U34" s="182">
        <v>0</v>
      </c>
      <c r="V34" s="182">
        <v>0</v>
      </c>
      <c r="W34" s="182">
        <v>0</v>
      </c>
      <c r="X34" s="182">
        <v>0</v>
      </c>
      <c r="Y34" s="182">
        <v>0</v>
      </c>
      <c r="Z34" s="182">
        <v>0</v>
      </c>
      <c r="AA34" s="182">
        <v>0</v>
      </c>
      <c r="AB34" s="182">
        <v>2</v>
      </c>
      <c r="AC34" s="182">
        <v>0</v>
      </c>
      <c r="AD34" s="182">
        <v>0</v>
      </c>
      <c r="AE34" s="182">
        <v>0</v>
      </c>
      <c r="AF34" s="182">
        <v>0</v>
      </c>
      <c r="AG34" s="182">
        <v>0</v>
      </c>
      <c r="AH34" s="182">
        <v>0</v>
      </c>
      <c r="AI34" s="182">
        <v>0</v>
      </c>
      <c r="AJ34" s="182">
        <v>0</v>
      </c>
      <c r="AK34" s="182">
        <v>0</v>
      </c>
      <c r="AL34" s="182">
        <v>2</v>
      </c>
      <c r="AM34" s="182">
        <v>2</v>
      </c>
      <c r="AN34" s="182">
        <v>2</v>
      </c>
      <c r="AO34" s="182">
        <v>2</v>
      </c>
      <c r="AP34" s="182">
        <v>0</v>
      </c>
      <c r="AQ34" s="182">
        <v>0</v>
      </c>
      <c r="AR34" s="182">
        <v>3</v>
      </c>
      <c r="AS34" s="182">
        <v>0</v>
      </c>
      <c r="AT34" s="182">
        <v>0</v>
      </c>
      <c r="AU34" s="35"/>
      <c r="AV34" s="35"/>
      <c r="AW34" s="35"/>
      <c r="AX34" s="35"/>
      <c r="AY34" s="35"/>
      <c r="AZ34" s="35"/>
      <c r="BA34" s="35"/>
      <c r="BB34" s="35"/>
      <c r="BC34" s="35"/>
      <c r="BD34" s="35"/>
      <c r="BE34" s="35"/>
      <c r="BF34" s="35"/>
      <c r="BG34" s="35"/>
      <c r="BH34" s="35"/>
      <c r="BI34" s="35"/>
      <c r="BJ34" s="35"/>
      <c r="BK34" s="35"/>
      <c r="BL34" s="35"/>
      <c r="BM34" s="35"/>
      <c r="BN34" s="35"/>
      <c r="BO34" s="35"/>
      <c r="BP34" s="35"/>
      <c r="BQ34" s="35"/>
      <c r="BR34" s="35"/>
    </row>
    <row r="35" spans="1:70" x14ac:dyDescent="0.25">
      <c r="A35" s="33" t="s">
        <v>32</v>
      </c>
      <c r="B35" s="34" t="s">
        <v>324</v>
      </c>
      <c r="C35" s="182">
        <v>0</v>
      </c>
      <c r="D35" s="182">
        <v>0</v>
      </c>
      <c r="E35" s="182">
        <v>0</v>
      </c>
      <c r="F35" s="182">
        <v>0</v>
      </c>
      <c r="G35" s="182">
        <v>0</v>
      </c>
      <c r="H35" s="182">
        <v>0</v>
      </c>
      <c r="I35" s="182">
        <v>0</v>
      </c>
      <c r="J35" s="182">
        <v>0</v>
      </c>
      <c r="K35" s="182">
        <v>0</v>
      </c>
      <c r="L35" s="182">
        <v>0</v>
      </c>
      <c r="M35" s="182">
        <v>2</v>
      </c>
      <c r="N35" s="182">
        <v>0</v>
      </c>
      <c r="O35" s="182">
        <v>0</v>
      </c>
      <c r="P35" s="182">
        <v>2</v>
      </c>
      <c r="Q35" s="182">
        <v>0</v>
      </c>
      <c r="R35" s="182">
        <v>0</v>
      </c>
      <c r="S35" s="182">
        <v>0</v>
      </c>
      <c r="T35" s="182">
        <v>0</v>
      </c>
      <c r="U35" s="182">
        <v>0</v>
      </c>
      <c r="V35" s="182">
        <v>0</v>
      </c>
      <c r="W35" s="182">
        <v>0</v>
      </c>
      <c r="X35" s="182">
        <v>0</v>
      </c>
      <c r="Y35" s="182">
        <v>0</v>
      </c>
      <c r="Z35" s="182">
        <v>0</v>
      </c>
      <c r="AA35" s="182">
        <v>0</v>
      </c>
      <c r="AB35" s="182">
        <v>0</v>
      </c>
      <c r="AC35" s="182">
        <v>0</v>
      </c>
      <c r="AD35" s="182">
        <v>0</v>
      </c>
      <c r="AE35" s="182">
        <v>0</v>
      </c>
      <c r="AF35" s="182">
        <v>0</v>
      </c>
      <c r="AG35" s="182">
        <v>0</v>
      </c>
      <c r="AH35" s="182">
        <v>0</v>
      </c>
      <c r="AI35" s="182">
        <v>0</v>
      </c>
      <c r="AJ35" s="182">
        <v>0</v>
      </c>
      <c r="AK35" s="182">
        <v>0</v>
      </c>
      <c r="AL35" s="182">
        <v>0</v>
      </c>
      <c r="AM35" s="182">
        <v>0</v>
      </c>
      <c r="AN35" s="182">
        <v>0</v>
      </c>
      <c r="AO35" s="182">
        <v>0</v>
      </c>
      <c r="AP35" s="182">
        <v>0</v>
      </c>
      <c r="AQ35" s="182">
        <v>0</v>
      </c>
      <c r="AR35" s="182">
        <v>1</v>
      </c>
      <c r="AS35" s="182">
        <v>0</v>
      </c>
      <c r="AT35" s="182">
        <v>0</v>
      </c>
      <c r="AU35" s="35"/>
      <c r="AV35" s="35"/>
      <c r="AW35" s="35"/>
      <c r="AX35" s="35"/>
      <c r="AY35" s="35"/>
      <c r="AZ35" s="35"/>
      <c r="BA35" s="35"/>
      <c r="BB35" s="35"/>
      <c r="BC35" s="35"/>
      <c r="BD35" s="35"/>
      <c r="BE35" s="35"/>
      <c r="BF35" s="35"/>
      <c r="BG35" s="35"/>
      <c r="BH35" s="35"/>
      <c r="BI35" s="35"/>
      <c r="BJ35" s="35"/>
      <c r="BK35" s="35"/>
      <c r="BL35" s="35"/>
      <c r="BM35" s="35"/>
      <c r="BN35" s="35"/>
      <c r="BO35" s="35"/>
      <c r="BP35" s="35"/>
      <c r="BQ35" s="35"/>
      <c r="BR35" s="35"/>
    </row>
    <row r="36" spans="1:70" x14ac:dyDescent="0.25">
      <c r="A36" s="33" t="s">
        <v>33</v>
      </c>
      <c r="B36" s="34" t="s">
        <v>336</v>
      </c>
      <c r="C36" s="182">
        <v>0</v>
      </c>
      <c r="D36" s="182">
        <v>0</v>
      </c>
      <c r="E36" s="182">
        <v>0</v>
      </c>
      <c r="F36" s="182">
        <v>0</v>
      </c>
      <c r="G36" s="182">
        <v>0</v>
      </c>
      <c r="H36" s="182">
        <v>-2</v>
      </c>
      <c r="I36" s="182">
        <v>4</v>
      </c>
      <c r="J36" s="182">
        <v>-1</v>
      </c>
      <c r="K36" s="182">
        <v>2</v>
      </c>
      <c r="L36" s="182">
        <v>-2</v>
      </c>
      <c r="M36" s="182">
        <v>0</v>
      </c>
      <c r="N36" s="182">
        <v>2</v>
      </c>
      <c r="O36" s="182">
        <v>0</v>
      </c>
      <c r="P36" s="182">
        <v>2</v>
      </c>
      <c r="Q36" s="182">
        <v>2</v>
      </c>
      <c r="R36" s="182">
        <v>1</v>
      </c>
      <c r="S36" s="182">
        <v>0</v>
      </c>
      <c r="T36" s="182">
        <v>1</v>
      </c>
      <c r="U36" s="182">
        <v>-1</v>
      </c>
      <c r="V36" s="182">
        <v>1</v>
      </c>
      <c r="W36" s="182">
        <v>-1</v>
      </c>
      <c r="X36" s="182">
        <v>1</v>
      </c>
      <c r="Y36" s="182">
        <v>-1</v>
      </c>
      <c r="Z36" s="182">
        <v>1</v>
      </c>
      <c r="AA36" s="182">
        <v>0</v>
      </c>
      <c r="AB36" s="182">
        <v>1</v>
      </c>
      <c r="AC36" s="182">
        <v>0</v>
      </c>
      <c r="AD36" s="182">
        <v>0</v>
      </c>
      <c r="AE36" s="182">
        <v>0</v>
      </c>
      <c r="AF36" s="182">
        <v>-1</v>
      </c>
      <c r="AG36" s="182">
        <v>0</v>
      </c>
      <c r="AH36" s="182">
        <v>2</v>
      </c>
      <c r="AI36" s="182">
        <v>0</v>
      </c>
      <c r="AJ36" s="182">
        <v>-1</v>
      </c>
      <c r="AK36" s="182">
        <v>0</v>
      </c>
      <c r="AL36" s="182">
        <v>0</v>
      </c>
      <c r="AM36" s="182">
        <v>0</v>
      </c>
      <c r="AN36" s="182">
        <v>0</v>
      </c>
      <c r="AO36" s="182">
        <v>0</v>
      </c>
      <c r="AP36" s="182">
        <v>0</v>
      </c>
      <c r="AQ36" s="182">
        <v>0</v>
      </c>
      <c r="AR36" s="182">
        <v>0</v>
      </c>
      <c r="AS36" s="182">
        <v>0</v>
      </c>
      <c r="AT36" s="182">
        <v>-1</v>
      </c>
      <c r="AU36" s="35"/>
      <c r="AV36" s="35"/>
      <c r="AW36" s="35"/>
      <c r="AX36" s="35"/>
      <c r="AY36" s="35"/>
      <c r="AZ36" s="35"/>
      <c r="BA36" s="35"/>
      <c r="BB36" s="35"/>
      <c r="BC36" s="35"/>
      <c r="BD36" s="35"/>
      <c r="BE36" s="35"/>
      <c r="BF36" s="35"/>
      <c r="BG36" s="35"/>
      <c r="BH36" s="35"/>
      <c r="BI36" s="35"/>
      <c r="BJ36" s="35"/>
      <c r="BK36" s="35"/>
      <c r="BL36" s="35"/>
      <c r="BM36" s="35"/>
      <c r="BN36" s="35"/>
      <c r="BO36" s="35"/>
      <c r="BP36" s="35"/>
      <c r="BQ36" s="35"/>
      <c r="BR36" s="35"/>
    </row>
    <row r="37" spans="1:70" x14ac:dyDescent="0.25">
      <c r="A37" s="33" t="s">
        <v>34</v>
      </c>
      <c r="B37" s="34" t="s">
        <v>319</v>
      </c>
      <c r="C37" s="182">
        <v>0</v>
      </c>
      <c r="D37" s="182">
        <v>0</v>
      </c>
      <c r="E37" s="182">
        <v>0</v>
      </c>
      <c r="F37" s="182">
        <v>1</v>
      </c>
      <c r="G37" s="182">
        <v>0</v>
      </c>
      <c r="H37" s="182">
        <v>0</v>
      </c>
      <c r="I37" s="182">
        <v>0</v>
      </c>
      <c r="J37" s="182">
        <v>0</v>
      </c>
      <c r="K37" s="182">
        <v>0</v>
      </c>
      <c r="L37" s="182">
        <v>0</v>
      </c>
      <c r="M37" s="182">
        <v>2</v>
      </c>
      <c r="N37" s="182">
        <v>0</v>
      </c>
      <c r="O37" s="182">
        <v>0</v>
      </c>
      <c r="P37" s="182">
        <v>0</v>
      </c>
      <c r="Q37" s="182">
        <v>0</v>
      </c>
      <c r="R37" s="182">
        <v>0</v>
      </c>
      <c r="S37" s="182">
        <v>0</v>
      </c>
      <c r="T37" s="182">
        <v>0</v>
      </c>
      <c r="U37" s="182">
        <v>0</v>
      </c>
      <c r="V37" s="182">
        <v>0</v>
      </c>
      <c r="W37" s="182">
        <v>0</v>
      </c>
      <c r="X37" s="182">
        <v>0</v>
      </c>
      <c r="Y37" s="182">
        <v>0</v>
      </c>
      <c r="Z37" s="182">
        <v>0</v>
      </c>
      <c r="AA37" s="182">
        <v>0</v>
      </c>
      <c r="AB37" s="182">
        <v>0</v>
      </c>
      <c r="AC37" s="182">
        <v>0</v>
      </c>
      <c r="AD37" s="182">
        <v>0</v>
      </c>
      <c r="AE37" s="182">
        <v>0</v>
      </c>
      <c r="AF37" s="182">
        <v>0</v>
      </c>
      <c r="AG37" s="182">
        <v>0</v>
      </c>
      <c r="AH37" s="182">
        <v>0</v>
      </c>
      <c r="AI37" s="182">
        <v>0</v>
      </c>
      <c r="AJ37" s="182">
        <v>0</v>
      </c>
      <c r="AK37" s="182">
        <v>0</v>
      </c>
      <c r="AL37" s="182">
        <v>1</v>
      </c>
      <c r="AM37" s="182">
        <v>1</v>
      </c>
      <c r="AN37" s="182">
        <v>1</v>
      </c>
      <c r="AO37" s="182">
        <v>1</v>
      </c>
      <c r="AP37" s="182">
        <v>0</v>
      </c>
      <c r="AQ37" s="182">
        <v>0</v>
      </c>
      <c r="AR37" s="182">
        <v>0</v>
      </c>
      <c r="AS37" s="182">
        <v>0</v>
      </c>
      <c r="AT37" s="182">
        <v>0</v>
      </c>
      <c r="AU37" s="35"/>
      <c r="AV37" s="35"/>
      <c r="AW37" s="35"/>
      <c r="AX37" s="35"/>
      <c r="AY37" s="35"/>
      <c r="AZ37" s="35"/>
      <c r="BA37" s="35"/>
      <c r="BB37" s="35"/>
      <c r="BC37" s="35"/>
      <c r="BD37" s="35"/>
      <c r="BE37" s="35"/>
      <c r="BF37" s="35"/>
      <c r="BG37" s="35"/>
      <c r="BH37" s="35"/>
      <c r="BI37" s="35"/>
      <c r="BJ37" s="35"/>
      <c r="BK37" s="35"/>
      <c r="BL37" s="35"/>
      <c r="BM37" s="35"/>
      <c r="BN37" s="35"/>
      <c r="BO37" s="35"/>
      <c r="BP37" s="35"/>
      <c r="BQ37" s="35"/>
      <c r="BR37" s="35"/>
    </row>
    <row r="38" spans="1:70" x14ac:dyDescent="0.25">
      <c r="A38" s="33" t="s">
        <v>35</v>
      </c>
      <c r="B38" s="34" t="s">
        <v>316</v>
      </c>
      <c r="C38" s="182">
        <v>1</v>
      </c>
      <c r="D38" s="182">
        <v>0</v>
      </c>
      <c r="E38" s="182">
        <v>2</v>
      </c>
      <c r="F38" s="182">
        <v>2</v>
      </c>
      <c r="G38" s="182">
        <v>1</v>
      </c>
      <c r="H38" s="182">
        <v>0</v>
      </c>
      <c r="I38" s="182">
        <v>0</v>
      </c>
      <c r="J38" s="182">
        <v>0</v>
      </c>
      <c r="K38" s="182">
        <v>0</v>
      </c>
      <c r="L38" s="182">
        <v>0</v>
      </c>
      <c r="M38" s="182">
        <v>2</v>
      </c>
      <c r="N38" s="182">
        <v>2</v>
      </c>
      <c r="O38" s="182">
        <v>0</v>
      </c>
      <c r="P38" s="182">
        <v>0</v>
      </c>
      <c r="Q38" s="182">
        <v>0</v>
      </c>
      <c r="R38" s="182">
        <v>1</v>
      </c>
      <c r="S38" s="182">
        <v>1</v>
      </c>
      <c r="T38" s="182">
        <v>1</v>
      </c>
      <c r="U38" s="182">
        <v>0</v>
      </c>
      <c r="V38" s="182">
        <v>0</v>
      </c>
      <c r="W38" s="182">
        <v>0</v>
      </c>
      <c r="X38" s="182">
        <v>2</v>
      </c>
      <c r="Y38" s="182">
        <v>0</v>
      </c>
      <c r="Z38" s="182">
        <v>1</v>
      </c>
      <c r="AA38" s="182">
        <v>0</v>
      </c>
      <c r="AB38" s="182">
        <v>2</v>
      </c>
      <c r="AC38" s="182">
        <v>0</v>
      </c>
      <c r="AD38" s="182">
        <v>0</v>
      </c>
      <c r="AE38" s="182">
        <v>0</v>
      </c>
      <c r="AF38" s="182">
        <v>0</v>
      </c>
      <c r="AG38" s="182">
        <v>0</v>
      </c>
      <c r="AH38" s="182">
        <v>0</v>
      </c>
      <c r="AI38" s="182">
        <v>0</v>
      </c>
      <c r="AJ38" s="182">
        <v>0</v>
      </c>
      <c r="AK38" s="182">
        <v>0</v>
      </c>
      <c r="AL38" s="182">
        <v>0</v>
      </c>
      <c r="AM38" s="182">
        <v>0</v>
      </c>
      <c r="AN38" s="182">
        <v>0</v>
      </c>
      <c r="AO38" s="182">
        <v>0</v>
      </c>
      <c r="AP38" s="182">
        <v>0</v>
      </c>
      <c r="AQ38" s="182">
        <v>0</v>
      </c>
      <c r="AR38" s="182">
        <v>0</v>
      </c>
      <c r="AS38" s="182">
        <v>0</v>
      </c>
      <c r="AT38" s="182">
        <v>0</v>
      </c>
      <c r="AU38" s="35"/>
      <c r="AV38" s="35"/>
      <c r="AW38" s="35"/>
      <c r="AX38" s="35"/>
      <c r="AY38" s="35"/>
      <c r="AZ38" s="35"/>
      <c r="BA38" s="35"/>
      <c r="BB38" s="35"/>
      <c r="BC38" s="35"/>
      <c r="BD38" s="35"/>
      <c r="BE38" s="35"/>
      <c r="BF38" s="35"/>
      <c r="BG38" s="35"/>
      <c r="BH38" s="35"/>
      <c r="BI38" s="35"/>
      <c r="BJ38" s="35"/>
      <c r="BK38" s="35"/>
      <c r="BL38" s="35"/>
      <c r="BM38" s="35"/>
      <c r="BN38" s="35"/>
      <c r="BO38" s="35"/>
      <c r="BP38" s="35"/>
      <c r="BQ38" s="35"/>
      <c r="BR38" s="35"/>
    </row>
    <row r="39" spans="1:70" x14ac:dyDescent="0.25">
      <c r="A39" s="33" t="s">
        <v>36</v>
      </c>
      <c r="B39" s="34" t="s">
        <v>259</v>
      </c>
      <c r="C39" s="182">
        <v>0</v>
      </c>
      <c r="D39" s="182">
        <v>2</v>
      </c>
      <c r="E39" s="182">
        <v>0</v>
      </c>
      <c r="F39" s="182">
        <v>0</v>
      </c>
      <c r="G39" s="182">
        <v>0</v>
      </c>
      <c r="H39" s="182">
        <v>2</v>
      </c>
      <c r="I39" s="182">
        <v>0</v>
      </c>
      <c r="J39" s="182">
        <v>2</v>
      </c>
      <c r="K39" s="182">
        <v>0</v>
      </c>
      <c r="L39" s="182">
        <v>1</v>
      </c>
      <c r="M39" s="182">
        <v>1</v>
      </c>
      <c r="N39" s="182">
        <v>2</v>
      </c>
      <c r="O39" s="182">
        <v>0</v>
      </c>
      <c r="P39" s="182">
        <v>0</v>
      </c>
      <c r="Q39" s="182">
        <v>0</v>
      </c>
      <c r="R39" s="182">
        <v>1</v>
      </c>
      <c r="S39" s="182">
        <v>1</v>
      </c>
      <c r="T39" s="182">
        <v>1</v>
      </c>
      <c r="U39" s="182">
        <v>1</v>
      </c>
      <c r="V39" s="182">
        <v>0</v>
      </c>
      <c r="W39" s="182">
        <v>0</v>
      </c>
      <c r="X39" s="182">
        <v>1</v>
      </c>
      <c r="Y39" s="182">
        <v>1</v>
      </c>
      <c r="Z39" s="182">
        <v>1</v>
      </c>
      <c r="AA39" s="182">
        <v>1</v>
      </c>
      <c r="AB39" s="182">
        <v>1</v>
      </c>
      <c r="AC39" s="182">
        <v>0</v>
      </c>
      <c r="AD39" s="182">
        <v>2</v>
      </c>
      <c r="AE39" s="182">
        <v>0</v>
      </c>
      <c r="AF39" s="182">
        <v>1</v>
      </c>
      <c r="AG39" s="182">
        <v>0</v>
      </c>
      <c r="AH39" s="182">
        <v>2</v>
      </c>
      <c r="AI39" s="182">
        <v>0</v>
      </c>
      <c r="AJ39" s="182">
        <v>0</v>
      </c>
      <c r="AK39" s="182">
        <v>0</v>
      </c>
      <c r="AL39" s="182">
        <v>0</v>
      </c>
      <c r="AM39" s="182">
        <v>0</v>
      </c>
      <c r="AN39" s="182">
        <v>2</v>
      </c>
      <c r="AO39" s="182">
        <v>0</v>
      </c>
      <c r="AP39" s="182">
        <v>2</v>
      </c>
      <c r="AQ39" s="182">
        <v>0</v>
      </c>
      <c r="AR39" s="182">
        <v>0</v>
      </c>
      <c r="AS39" s="182">
        <v>0</v>
      </c>
      <c r="AT39" s="182">
        <v>0</v>
      </c>
      <c r="AU39" s="35"/>
      <c r="AV39" s="35"/>
      <c r="AW39" s="35"/>
      <c r="AX39" s="35"/>
      <c r="AY39" s="35"/>
      <c r="AZ39" s="35"/>
      <c r="BA39" s="35"/>
      <c r="BB39" s="35"/>
      <c r="BC39" s="35"/>
      <c r="BD39" s="35"/>
      <c r="BE39" s="35"/>
      <c r="BF39" s="35"/>
      <c r="BG39" s="35"/>
      <c r="BH39" s="35"/>
      <c r="BI39" s="35"/>
      <c r="BJ39" s="35"/>
      <c r="BK39" s="35"/>
      <c r="BL39" s="35"/>
      <c r="BM39" s="35"/>
      <c r="BN39" s="35"/>
      <c r="BO39" s="35"/>
      <c r="BP39" s="35"/>
      <c r="BQ39" s="35"/>
      <c r="BR39" s="35"/>
    </row>
    <row r="40" spans="1:70" x14ac:dyDescent="0.25">
      <c r="A40" s="33" t="s">
        <v>37</v>
      </c>
      <c r="B40" s="34" t="s">
        <v>284</v>
      </c>
      <c r="C40" s="182">
        <v>0</v>
      </c>
      <c r="D40" s="182">
        <v>0</v>
      </c>
      <c r="E40" s="182">
        <v>0</v>
      </c>
      <c r="F40" s="182">
        <v>0</v>
      </c>
      <c r="G40" s="182">
        <v>0</v>
      </c>
      <c r="H40" s="182">
        <v>0</v>
      </c>
      <c r="I40" s="182">
        <v>0</v>
      </c>
      <c r="J40" s="182">
        <v>0</v>
      </c>
      <c r="K40" s="182">
        <v>0</v>
      </c>
      <c r="L40" s="182">
        <v>0</v>
      </c>
      <c r="M40" s="182">
        <v>0</v>
      </c>
      <c r="N40" s="182">
        <v>0</v>
      </c>
      <c r="O40" s="182">
        <v>0</v>
      </c>
      <c r="P40" s="182">
        <v>0</v>
      </c>
      <c r="Q40" s="182">
        <v>0</v>
      </c>
      <c r="R40" s="182">
        <v>0</v>
      </c>
      <c r="S40" s="182">
        <v>0</v>
      </c>
      <c r="T40" s="182">
        <v>0</v>
      </c>
      <c r="U40" s="182">
        <v>0</v>
      </c>
      <c r="V40" s="182">
        <v>0</v>
      </c>
      <c r="W40" s="182">
        <v>0</v>
      </c>
      <c r="X40" s="182">
        <v>0</v>
      </c>
      <c r="Y40" s="182">
        <v>0</v>
      </c>
      <c r="Z40" s="182">
        <v>0</v>
      </c>
      <c r="AA40" s="182">
        <v>0</v>
      </c>
      <c r="AB40" s="182">
        <v>0</v>
      </c>
      <c r="AC40" s="182">
        <v>0</v>
      </c>
      <c r="AD40" s="182">
        <v>0</v>
      </c>
      <c r="AE40" s="182">
        <v>0</v>
      </c>
      <c r="AF40" s="182">
        <v>0</v>
      </c>
      <c r="AG40" s="182">
        <v>0</v>
      </c>
      <c r="AH40" s="182">
        <v>0</v>
      </c>
      <c r="AI40" s="182">
        <v>0</v>
      </c>
      <c r="AJ40" s="182">
        <v>0</v>
      </c>
      <c r="AK40" s="182">
        <v>0</v>
      </c>
      <c r="AL40" s="182">
        <v>0</v>
      </c>
      <c r="AM40" s="182">
        <v>0</v>
      </c>
      <c r="AN40" s="182">
        <v>0</v>
      </c>
      <c r="AO40" s="182">
        <v>0</v>
      </c>
      <c r="AP40" s="182">
        <v>0</v>
      </c>
      <c r="AQ40" s="182">
        <v>0</v>
      </c>
      <c r="AR40" s="182">
        <v>0</v>
      </c>
      <c r="AS40" s="182">
        <v>0</v>
      </c>
      <c r="AT40" s="182">
        <v>0</v>
      </c>
      <c r="AU40" s="35"/>
      <c r="AV40" s="35"/>
      <c r="AW40" s="35"/>
      <c r="AX40" s="35"/>
      <c r="AY40" s="35"/>
      <c r="AZ40" s="35"/>
      <c r="BA40" s="35"/>
      <c r="BB40" s="35"/>
      <c r="BC40" s="35"/>
      <c r="BD40" s="35"/>
      <c r="BE40" s="35"/>
      <c r="BF40" s="35"/>
      <c r="BG40" s="35"/>
      <c r="BH40" s="35"/>
      <c r="BI40" s="35"/>
      <c r="BJ40" s="35"/>
      <c r="BK40" s="35"/>
      <c r="BL40" s="35"/>
      <c r="BM40" s="35"/>
      <c r="BN40" s="35"/>
      <c r="BO40" s="35"/>
      <c r="BP40" s="35"/>
      <c r="BQ40" s="35"/>
      <c r="BR40" s="35"/>
    </row>
    <row r="41" spans="1:70" ht="25.5" x14ac:dyDescent="0.25">
      <c r="A41" s="33" t="s">
        <v>199</v>
      </c>
      <c r="B41" s="34" t="s">
        <v>309</v>
      </c>
      <c r="C41" s="182">
        <v>0</v>
      </c>
      <c r="D41" s="182">
        <v>0</v>
      </c>
      <c r="E41" s="182">
        <v>0</v>
      </c>
      <c r="F41" s="182">
        <v>0</v>
      </c>
      <c r="G41" s="182">
        <v>0</v>
      </c>
      <c r="H41" s="182">
        <v>0</v>
      </c>
      <c r="I41" s="182">
        <v>0</v>
      </c>
      <c r="J41" s="182">
        <v>0</v>
      </c>
      <c r="K41" s="182">
        <v>0</v>
      </c>
      <c r="L41" s="182">
        <v>0</v>
      </c>
      <c r="M41" s="182">
        <v>0</v>
      </c>
      <c r="N41" s="182">
        <v>0</v>
      </c>
      <c r="O41" s="182">
        <v>0</v>
      </c>
      <c r="P41" s="182">
        <v>0</v>
      </c>
      <c r="Q41" s="182">
        <v>0</v>
      </c>
      <c r="R41" s="182">
        <v>0</v>
      </c>
      <c r="S41" s="182">
        <v>0</v>
      </c>
      <c r="T41" s="182">
        <v>0</v>
      </c>
      <c r="U41" s="182">
        <v>0</v>
      </c>
      <c r="V41" s="182">
        <v>0</v>
      </c>
      <c r="W41" s="182">
        <v>0</v>
      </c>
      <c r="X41" s="182">
        <v>0</v>
      </c>
      <c r="Y41" s="182">
        <v>0</v>
      </c>
      <c r="Z41" s="182">
        <v>0</v>
      </c>
      <c r="AA41" s="182">
        <v>0</v>
      </c>
      <c r="AB41" s="182">
        <v>0</v>
      </c>
      <c r="AC41" s="182">
        <v>0</v>
      </c>
      <c r="AD41" s="182">
        <v>4</v>
      </c>
      <c r="AE41" s="182">
        <v>0</v>
      </c>
      <c r="AF41" s="182">
        <v>0</v>
      </c>
      <c r="AG41" s="182">
        <v>1</v>
      </c>
      <c r="AH41" s="182">
        <v>0</v>
      </c>
      <c r="AI41" s="182">
        <v>0</v>
      </c>
      <c r="AJ41" s="182">
        <v>0</v>
      </c>
      <c r="AK41" s="182">
        <v>0</v>
      </c>
      <c r="AL41" s="182">
        <v>0</v>
      </c>
      <c r="AM41" s="182">
        <v>0</v>
      </c>
      <c r="AN41" s="182">
        <v>0</v>
      </c>
      <c r="AO41" s="182">
        <v>0</v>
      </c>
      <c r="AP41" s="182">
        <v>0</v>
      </c>
      <c r="AQ41" s="182">
        <v>0</v>
      </c>
      <c r="AR41" s="182">
        <v>0</v>
      </c>
      <c r="AS41" s="182">
        <v>0</v>
      </c>
      <c r="AT41" s="182">
        <v>0</v>
      </c>
      <c r="AU41" s="35"/>
      <c r="AV41" s="35"/>
      <c r="AW41" s="35"/>
      <c r="AX41" s="35"/>
      <c r="AY41" s="35"/>
      <c r="AZ41" s="35"/>
      <c r="BA41" s="35"/>
      <c r="BB41" s="35"/>
      <c r="BC41" s="35"/>
      <c r="BD41" s="35"/>
      <c r="BE41" s="35"/>
      <c r="BF41" s="35"/>
      <c r="BG41" s="35"/>
      <c r="BH41" s="35"/>
      <c r="BI41" s="35"/>
      <c r="BJ41" s="35"/>
      <c r="BK41" s="35"/>
      <c r="BL41" s="35"/>
      <c r="BM41" s="35"/>
      <c r="BN41" s="35"/>
      <c r="BO41" s="35"/>
      <c r="BP41" s="35"/>
      <c r="BQ41" s="35"/>
      <c r="BR41" s="35"/>
    </row>
    <row r="42" spans="1:70" ht="25.5" x14ac:dyDescent="0.25">
      <c r="A42" s="33" t="s">
        <v>38</v>
      </c>
      <c r="B42" s="34" t="s">
        <v>311</v>
      </c>
      <c r="C42" s="182">
        <v>0</v>
      </c>
      <c r="D42" s="182">
        <v>2</v>
      </c>
      <c r="E42" s="182">
        <v>0</v>
      </c>
      <c r="F42" s="182">
        <v>0</v>
      </c>
      <c r="G42" s="182">
        <v>0</v>
      </c>
      <c r="H42" s="182">
        <v>0</v>
      </c>
      <c r="I42" s="182">
        <v>0</v>
      </c>
      <c r="J42" s="182">
        <v>0</v>
      </c>
      <c r="K42" s="182">
        <v>0</v>
      </c>
      <c r="L42" s="182">
        <v>0</v>
      </c>
      <c r="M42" s="182">
        <v>0</v>
      </c>
      <c r="N42" s="182">
        <v>0</v>
      </c>
      <c r="O42" s="182">
        <v>0</v>
      </c>
      <c r="P42" s="182">
        <v>0</v>
      </c>
      <c r="Q42" s="182">
        <v>0</v>
      </c>
      <c r="R42" s="182">
        <v>0</v>
      </c>
      <c r="S42" s="182">
        <v>0</v>
      </c>
      <c r="T42" s="182">
        <v>0</v>
      </c>
      <c r="U42" s="182">
        <v>0</v>
      </c>
      <c r="V42" s="182">
        <v>0</v>
      </c>
      <c r="W42" s="182">
        <v>0</v>
      </c>
      <c r="X42" s="182">
        <v>0</v>
      </c>
      <c r="Y42" s="182">
        <v>0</v>
      </c>
      <c r="Z42" s="182">
        <v>0</v>
      </c>
      <c r="AA42" s="182">
        <v>0</v>
      </c>
      <c r="AB42" s="182">
        <v>1</v>
      </c>
      <c r="AC42" s="182">
        <v>0</v>
      </c>
      <c r="AD42" s="182">
        <v>4</v>
      </c>
      <c r="AE42" s="182">
        <v>0</v>
      </c>
      <c r="AF42" s="182">
        <v>0</v>
      </c>
      <c r="AG42" s="182">
        <v>0</v>
      </c>
      <c r="AH42" s="182">
        <v>0</v>
      </c>
      <c r="AI42" s="182">
        <v>0</v>
      </c>
      <c r="AJ42" s="182">
        <v>0</v>
      </c>
      <c r="AK42" s="182">
        <v>0</v>
      </c>
      <c r="AL42" s="182">
        <v>0</v>
      </c>
      <c r="AM42" s="182">
        <v>0</v>
      </c>
      <c r="AN42" s="182">
        <v>0</v>
      </c>
      <c r="AO42" s="182">
        <v>0</v>
      </c>
      <c r="AP42" s="182">
        <v>0</v>
      </c>
      <c r="AQ42" s="182">
        <v>0</v>
      </c>
      <c r="AR42" s="182">
        <v>0</v>
      </c>
      <c r="AS42" s="182">
        <v>0</v>
      </c>
      <c r="AT42" s="182">
        <v>0</v>
      </c>
      <c r="AU42" s="35"/>
      <c r="AV42" s="35"/>
      <c r="AW42" s="35"/>
      <c r="AX42" s="35"/>
      <c r="AY42" s="35"/>
      <c r="AZ42" s="35"/>
      <c r="BA42" s="35"/>
      <c r="BB42" s="35"/>
      <c r="BC42" s="35"/>
      <c r="BD42" s="35"/>
      <c r="BE42" s="35"/>
      <c r="BF42" s="35"/>
      <c r="BG42" s="35"/>
      <c r="BH42" s="35"/>
      <c r="BI42" s="35"/>
      <c r="BJ42" s="35"/>
      <c r="BK42" s="35"/>
      <c r="BL42" s="35"/>
      <c r="BM42" s="35"/>
      <c r="BN42" s="35"/>
      <c r="BO42" s="35"/>
      <c r="BP42" s="35"/>
      <c r="BQ42" s="35"/>
      <c r="BR42" s="35"/>
    </row>
    <row r="43" spans="1:70" ht="25.5" x14ac:dyDescent="0.25">
      <c r="A43" s="33" t="s">
        <v>190</v>
      </c>
      <c r="B43" s="34" t="s">
        <v>216</v>
      </c>
      <c r="C43" s="183">
        <v>4</v>
      </c>
      <c r="D43" s="183">
        <v>0</v>
      </c>
      <c r="E43" s="183">
        <v>0</v>
      </c>
      <c r="F43" s="183">
        <v>0</v>
      </c>
      <c r="G43" s="183">
        <v>0</v>
      </c>
      <c r="H43" s="183">
        <v>0</v>
      </c>
      <c r="I43" s="183">
        <v>0</v>
      </c>
      <c r="J43" s="183">
        <v>0</v>
      </c>
      <c r="K43" s="183">
        <v>0</v>
      </c>
      <c r="L43" s="183">
        <v>0</v>
      </c>
      <c r="M43" s="183">
        <v>0</v>
      </c>
      <c r="N43" s="183">
        <v>0</v>
      </c>
      <c r="O43" s="183">
        <v>0</v>
      </c>
      <c r="P43" s="183">
        <v>0</v>
      </c>
      <c r="Q43" s="183">
        <v>0</v>
      </c>
      <c r="R43" s="183">
        <v>0</v>
      </c>
      <c r="S43" s="183">
        <v>0</v>
      </c>
      <c r="T43" s="183">
        <v>0</v>
      </c>
      <c r="U43" s="183">
        <v>0</v>
      </c>
      <c r="V43" s="183">
        <v>0</v>
      </c>
      <c r="W43" s="183">
        <v>0</v>
      </c>
      <c r="X43" s="183">
        <v>0</v>
      </c>
      <c r="Y43" s="183">
        <v>0</v>
      </c>
      <c r="Z43" s="183">
        <v>0</v>
      </c>
      <c r="AA43" s="183">
        <v>-2</v>
      </c>
      <c r="AB43" s="183">
        <v>0</v>
      </c>
      <c r="AC43" s="183">
        <v>0</v>
      </c>
      <c r="AD43" s="183">
        <v>0</v>
      </c>
      <c r="AE43" s="183">
        <v>0</v>
      </c>
      <c r="AF43" s="183">
        <v>0</v>
      </c>
      <c r="AG43" s="183">
        <v>0</v>
      </c>
      <c r="AH43" s="183">
        <v>4</v>
      </c>
      <c r="AI43" s="183">
        <v>4</v>
      </c>
      <c r="AJ43" s="183">
        <v>4</v>
      </c>
      <c r="AK43" s="183">
        <v>0</v>
      </c>
      <c r="AL43" s="183">
        <v>4</v>
      </c>
      <c r="AM43" s="183">
        <v>4</v>
      </c>
      <c r="AN43" s="183">
        <v>0</v>
      </c>
      <c r="AO43" s="183">
        <v>4</v>
      </c>
      <c r="AP43" s="183">
        <v>1</v>
      </c>
      <c r="AQ43" s="183">
        <v>0</v>
      </c>
      <c r="AR43" s="183">
        <v>0</v>
      </c>
      <c r="AS43" s="183">
        <v>0</v>
      </c>
      <c r="AT43" s="183">
        <v>0</v>
      </c>
      <c r="AU43" s="35"/>
      <c r="AV43" s="35"/>
      <c r="AW43" s="35"/>
      <c r="AX43" s="35"/>
      <c r="AY43" s="35"/>
      <c r="AZ43" s="35"/>
      <c r="BA43" s="35"/>
      <c r="BB43" s="35"/>
      <c r="BC43" s="35"/>
      <c r="BD43" s="35"/>
      <c r="BE43" s="35"/>
      <c r="BF43" s="35"/>
      <c r="BG43" s="35"/>
      <c r="BH43" s="35"/>
      <c r="BI43" s="35"/>
      <c r="BJ43" s="35"/>
      <c r="BK43" s="35"/>
      <c r="BL43" s="35"/>
      <c r="BM43" s="35"/>
      <c r="BN43" s="35"/>
      <c r="BO43" s="35"/>
      <c r="BP43" s="35"/>
      <c r="BQ43" s="35"/>
      <c r="BR43" s="35"/>
    </row>
    <row r="44" spans="1:70" ht="25.5" x14ac:dyDescent="0.25">
      <c r="A44" s="33" t="s">
        <v>200</v>
      </c>
      <c r="B44" s="34" t="s">
        <v>310</v>
      </c>
      <c r="C44" s="182">
        <v>0</v>
      </c>
      <c r="D44" s="182">
        <v>0</v>
      </c>
      <c r="E44" s="182">
        <v>0</v>
      </c>
      <c r="F44" s="182">
        <v>0</v>
      </c>
      <c r="G44" s="182">
        <v>0</v>
      </c>
      <c r="H44" s="182">
        <v>0</v>
      </c>
      <c r="I44" s="182">
        <v>0</v>
      </c>
      <c r="J44" s="182">
        <v>0</v>
      </c>
      <c r="K44" s="182">
        <v>0</v>
      </c>
      <c r="L44" s="182">
        <v>0</v>
      </c>
      <c r="M44" s="182">
        <v>0</v>
      </c>
      <c r="N44" s="182">
        <v>0</v>
      </c>
      <c r="O44" s="182">
        <v>0</v>
      </c>
      <c r="P44" s="182">
        <v>0</v>
      </c>
      <c r="Q44" s="182">
        <v>0</v>
      </c>
      <c r="R44" s="182">
        <v>0</v>
      </c>
      <c r="S44" s="182">
        <v>0</v>
      </c>
      <c r="T44" s="182">
        <v>0</v>
      </c>
      <c r="U44" s="182">
        <v>0</v>
      </c>
      <c r="V44" s="182">
        <v>0</v>
      </c>
      <c r="W44" s="182">
        <v>0</v>
      </c>
      <c r="X44" s="182">
        <v>0</v>
      </c>
      <c r="Y44" s="182">
        <v>0</v>
      </c>
      <c r="Z44" s="182">
        <v>0</v>
      </c>
      <c r="AA44" s="182">
        <v>0</v>
      </c>
      <c r="AB44" s="182">
        <v>0</v>
      </c>
      <c r="AC44" s="182">
        <v>0</v>
      </c>
      <c r="AD44" s="182">
        <v>2</v>
      </c>
      <c r="AE44" s="182">
        <v>2</v>
      </c>
      <c r="AF44" s="182">
        <v>2</v>
      </c>
      <c r="AG44" s="182">
        <v>0</v>
      </c>
      <c r="AH44" s="182">
        <v>0</v>
      </c>
      <c r="AI44" s="182">
        <v>0</v>
      </c>
      <c r="AJ44" s="182">
        <v>0</v>
      </c>
      <c r="AK44" s="182">
        <v>0</v>
      </c>
      <c r="AL44" s="182">
        <v>0</v>
      </c>
      <c r="AM44" s="182">
        <v>0</v>
      </c>
      <c r="AN44" s="182">
        <v>0</v>
      </c>
      <c r="AO44" s="182">
        <v>0</v>
      </c>
      <c r="AP44" s="182">
        <v>0</v>
      </c>
      <c r="AQ44" s="182">
        <v>0</v>
      </c>
      <c r="AR44" s="182">
        <v>0</v>
      </c>
      <c r="AS44" s="182">
        <v>4</v>
      </c>
      <c r="AT44" s="182">
        <v>0</v>
      </c>
      <c r="AU44" s="35"/>
      <c r="AV44" s="35"/>
      <c r="AW44" s="35"/>
      <c r="AX44" s="35"/>
      <c r="AY44" s="35"/>
      <c r="AZ44" s="35"/>
      <c r="BA44" s="35"/>
      <c r="BB44" s="35"/>
      <c r="BC44" s="35"/>
      <c r="BD44" s="35"/>
      <c r="BE44" s="35"/>
      <c r="BF44" s="35"/>
      <c r="BG44" s="35"/>
      <c r="BH44" s="35"/>
      <c r="BI44" s="35"/>
      <c r="BJ44" s="35"/>
      <c r="BK44" s="35"/>
      <c r="BL44" s="35"/>
      <c r="BM44" s="35"/>
      <c r="BN44" s="35"/>
      <c r="BO44" s="35"/>
      <c r="BP44" s="35"/>
      <c r="BQ44" s="35"/>
      <c r="BR44" s="35"/>
    </row>
    <row r="45" spans="1:70" x14ac:dyDescent="0.25">
      <c r="A45" s="33" t="s">
        <v>39</v>
      </c>
      <c r="B45" s="34" t="s">
        <v>241</v>
      </c>
      <c r="C45" s="182">
        <v>0</v>
      </c>
      <c r="D45" s="182">
        <v>0</v>
      </c>
      <c r="E45" s="182">
        <v>0</v>
      </c>
      <c r="F45" s="182">
        <v>0</v>
      </c>
      <c r="G45" s="182">
        <v>0</v>
      </c>
      <c r="H45" s="182">
        <v>0</v>
      </c>
      <c r="I45" s="182">
        <v>0</v>
      </c>
      <c r="J45" s="182">
        <v>0</v>
      </c>
      <c r="K45" s="182">
        <v>0</v>
      </c>
      <c r="L45" s="182">
        <v>0</v>
      </c>
      <c r="M45" s="182">
        <v>0</v>
      </c>
      <c r="N45" s="182">
        <v>0</v>
      </c>
      <c r="O45" s="182">
        <v>0</v>
      </c>
      <c r="P45" s="182">
        <v>0</v>
      </c>
      <c r="Q45" s="182">
        <v>0</v>
      </c>
      <c r="R45" s="182">
        <v>0</v>
      </c>
      <c r="S45" s="182">
        <v>0</v>
      </c>
      <c r="T45" s="182">
        <v>2</v>
      </c>
      <c r="U45" s="182">
        <v>2</v>
      </c>
      <c r="V45" s="182">
        <v>1</v>
      </c>
      <c r="W45" s="182">
        <v>1</v>
      </c>
      <c r="X45" s="182">
        <v>1</v>
      </c>
      <c r="Y45" s="182">
        <v>1</v>
      </c>
      <c r="Z45" s="182">
        <v>0</v>
      </c>
      <c r="AA45" s="182">
        <v>0</v>
      </c>
      <c r="AB45" s="182">
        <v>0</v>
      </c>
      <c r="AC45" s="182">
        <v>0</v>
      </c>
      <c r="AD45" s="182">
        <v>2</v>
      </c>
      <c r="AE45" s="182">
        <v>2</v>
      </c>
      <c r="AF45" s="182">
        <v>2</v>
      </c>
      <c r="AG45" s="182">
        <v>2</v>
      </c>
      <c r="AH45" s="182">
        <v>0</v>
      </c>
      <c r="AI45" s="182">
        <v>0</v>
      </c>
      <c r="AJ45" s="182">
        <v>0</v>
      </c>
      <c r="AK45" s="182">
        <v>0</v>
      </c>
      <c r="AL45" s="182">
        <v>0</v>
      </c>
      <c r="AM45" s="182">
        <v>0</v>
      </c>
      <c r="AN45" s="182">
        <v>0</v>
      </c>
      <c r="AO45" s="182">
        <v>0</v>
      </c>
      <c r="AP45" s="182">
        <v>3</v>
      </c>
      <c r="AQ45" s="182">
        <v>0</v>
      </c>
      <c r="AR45" s="182">
        <v>0</v>
      </c>
      <c r="AS45" s="182">
        <v>0</v>
      </c>
      <c r="AT45" s="182">
        <v>0</v>
      </c>
      <c r="AU45" s="35"/>
      <c r="AV45" s="35"/>
      <c r="AW45" s="35"/>
      <c r="AX45" s="35"/>
      <c r="AY45" s="35"/>
      <c r="AZ45" s="35"/>
      <c r="BA45" s="35"/>
      <c r="BB45" s="35"/>
      <c r="BC45" s="35"/>
      <c r="BD45" s="35"/>
      <c r="BE45" s="35"/>
      <c r="BF45" s="35"/>
      <c r="BG45" s="35"/>
      <c r="BH45" s="35"/>
      <c r="BI45" s="35"/>
      <c r="BJ45" s="35"/>
      <c r="BK45" s="35"/>
      <c r="BL45" s="35"/>
      <c r="BM45" s="35"/>
      <c r="BN45" s="35"/>
      <c r="BO45" s="35"/>
      <c r="BP45" s="35"/>
      <c r="BQ45" s="35"/>
      <c r="BR45" s="35"/>
    </row>
    <row r="46" spans="1:70" x14ac:dyDescent="0.25">
      <c r="A46" s="33" t="s">
        <v>40</v>
      </c>
      <c r="B46" s="34" t="s">
        <v>303</v>
      </c>
      <c r="C46" s="182">
        <v>0</v>
      </c>
      <c r="D46" s="182">
        <v>0</v>
      </c>
      <c r="E46" s="182">
        <v>0</v>
      </c>
      <c r="F46" s="182">
        <v>0</v>
      </c>
      <c r="G46" s="182">
        <v>0</v>
      </c>
      <c r="H46" s="182">
        <v>0</v>
      </c>
      <c r="I46" s="182">
        <v>0</v>
      </c>
      <c r="J46" s="182">
        <v>0</v>
      </c>
      <c r="K46" s="182">
        <v>0</v>
      </c>
      <c r="L46" s="182">
        <v>0</v>
      </c>
      <c r="M46" s="182">
        <v>0</v>
      </c>
      <c r="N46" s="182">
        <v>0</v>
      </c>
      <c r="O46" s="182">
        <v>0</v>
      </c>
      <c r="P46" s="182">
        <v>0</v>
      </c>
      <c r="Q46" s="182">
        <v>0</v>
      </c>
      <c r="R46" s="182">
        <v>0</v>
      </c>
      <c r="S46" s="182">
        <v>0</v>
      </c>
      <c r="T46" s="182">
        <v>0</v>
      </c>
      <c r="U46" s="182">
        <v>0</v>
      </c>
      <c r="V46" s="182">
        <v>0</v>
      </c>
      <c r="W46" s="182">
        <v>0</v>
      </c>
      <c r="X46" s="182">
        <v>2</v>
      </c>
      <c r="Y46" s="182">
        <v>0</v>
      </c>
      <c r="Z46" s="182">
        <v>0</v>
      </c>
      <c r="AA46" s="182">
        <v>0</v>
      </c>
      <c r="AB46" s="182">
        <v>0</v>
      </c>
      <c r="AC46" s="182">
        <v>0</v>
      </c>
      <c r="AD46" s="182">
        <v>0</v>
      </c>
      <c r="AE46" s="182">
        <v>0</v>
      </c>
      <c r="AF46" s="182">
        <v>0</v>
      </c>
      <c r="AG46" s="182">
        <v>0</v>
      </c>
      <c r="AH46" s="182">
        <v>1</v>
      </c>
      <c r="AI46" s="182">
        <v>0</v>
      </c>
      <c r="AJ46" s="182">
        <v>0</v>
      </c>
      <c r="AK46" s="182">
        <v>0</v>
      </c>
      <c r="AL46" s="182">
        <v>0</v>
      </c>
      <c r="AM46" s="182">
        <v>0</v>
      </c>
      <c r="AN46" s="182">
        <v>0</v>
      </c>
      <c r="AO46" s="182">
        <v>0</v>
      </c>
      <c r="AP46" s="182">
        <v>1</v>
      </c>
      <c r="AQ46" s="182">
        <v>0</v>
      </c>
      <c r="AR46" s="182">
        <v>0</v>
      </c>
      <c r="AS46" s="182">
        <v>0</v>
      </c>
      <c r="AT46" s="182">
        <v>0</v>
      </c>
      <c r="AU46" s="35"/>
      <c r="AV46" s="35"/>
      <c r="AW46" s="35"/>
      <c r="AX46" s="35"/>
      <c r="AY46" s="35"/>
      <c r="AZ46" s="35"/>
      <c r="BA46" s="35"/>
      <c r="BB46" s="35"/>
      <c r="BC46" s="35"/>
      <c r="BD46" s="35"/>
      <c r="BE46" s="35"/>
      <c r="BF46" s="35"/>
      <c r="BG46" s="35"/>
      <c r="BH46" s="35"/>
      <c r="BI46" s="35"/>
      <c r="BJ46" s="35"/>
      <c r="BK46" s="35"/>
      <c r="BL46" s="35"/>
      <c r="BM46" s="35"/>
      <c r="BN46" s="35"/>
      <c r="BO46" s="35"/>
      <c r="BP46" s="35"/>
      <c r="BQ46" s="35"/>
      <c r="BR46" s="35"/>
    </row>
    <row r="47" spans="1:70" x14ac:dyDescent="0.25">
      <c r="A47" s="33" t="s">
        <v>41</v>
      </c>
      <c r="B47" s="34" t="s">
        <v>300</v>
      </c>
      <c r="C47" s="182">
        <v>3</v>
      </c>
      <c r="D47" s="182">
        <v>3</v>
      </c>
      <c r="E47" s="182">
        <v>3</v>
      </c>
      <c r="F47" s="182">
        <v>2</v>
      </c>
      <c r="G47" s="182">
        <v>1</v>
      </c>
      <c r="H47" s="182">
        <v>3</v>
      </c>
      <c r="I47" s="182">
        <v>0</v>
      </c>
      <c r="J47" s="182">
        <v>0</v>
      </c>
      <c r="K47" s="182">
        <v>0</v>
      </c>
      <c r="L47" s="182">
        <v>0</v>
      </c>
      <c r="M47" s="182">
        <v>1</v>
      </c>
      <c r="N47" s="182">
        <v>0</v>
      </c>
      <c r="O47" s="182">
        <v>0</v>
      </c>
      <c r="P47" s="182">
        <v>0</v>
      </c>
      <c r="Q47" s="182">
        <v>0</v>
      </c>
      <c r="R47" s="182">
        <v>2</v>
      </c>
      <c r="S47" s="182">
        <v>2</v>
      </c>
      <c r="T47" s="182">
        <v>2</v>
      </c>
      <c r="U47" s="182">
        <v>2</v>
      </c>
      <c r="V47" s="182">
        <v>0</v>
      </c>
      <c r="W47" s="182">
        <v>1</v>
      </c>
      <c r="X47" s="182">
        <v>1</v>
      </c>
      <c r="Y47" s="182">
        <v>0</v>
      </c>
      <c r="Z47" s="182">
        <v>1</v>
      </c>
      <c r="AA47" s="182">
        <v>1</v>
      </c>
      <c r="AB47" s="182">
        <v>2</v>
      </c>
      <c r="AC47" s="182">
        <v>0</v>
      </c>
      <c r="AD47" s="182">
        <v>1</v>
      </c>
      <c r="AE47" s="182">
        <v>0</v>
      </c>
      <c r="AF47" s="182">
        <v>1</v>
      </c>
      <c r="AG47" s="182">
        <v>0</v>
      </c>
      <c r="AH47" s="182">
        <v>2</v>
      </c>
      <c r="AI47" s="182">
        <v>0</v>
      </c>
      <c r="AJ47" s="182">
        <v>2</v>
      </c>
      <c r="AK47" s="182">
        <v>-1</v>
      </c>
      <c r="AL47" s="182">
        <v>1</v>
      </c>
      <c r="AM47" s="182">
        <v>2</v>
      </c>
      <c r="AN47" s="182">
        <v>0</v>
      </c>
      <c r="AO47" s="182">
        <v>1</v>
      </c>
      <c r="AP47" s="182">
        <v>0</v>
      </c>
      <c r="AQ47" s="182">
        <v>0</v>
      </c>
      <c r="AR47" s="182">
        <v>0</v>
      </c>
      <c r="AS47" s="182">
        <v>0</v>
      </c>
      <c r="AT47" s="182">
        <v>0</v>
      </c>
      <c r="AU47" s="35"/>
      <c r="AV47" s="35"/>
      <c r="AW47" s="35"/>
      <c r="AX47" s="35"/>
      <c r="AY47" s="35"/>
      <c r="AZ47" s="35"/>
      <c r="BA47" s="35"/>
      <c r="BB47" s="35"/>
      <c r="BC47" s="35"/>
      <c r="BD47" s="35"/>
      <c r="BE47" s="35"/>
      <c r="BF47" s="35"/>
      <c r="BG47" s="35"/>
      <c r="BH47" s="35"/>
      <c r="BI47" s="35"/>
      <c r="BJ47" s="35"/>
      <c r="BK47" s="35"/>
      <c r="BL47" s="35"/>
      <c r="BM47" s="35"/>
      <c r="BN47" s="35"/>
      <c r="BO47" s="35"/>
      <c r="BP47" s="35"/>
      <c r="BQ47" s="35"/>
      <c r="BR47" s="35"/>
    </row>
    <row r="48" spans="1:70" ht="25.5" x14ac:dyDescent="0.25">
      <c r="A48" s="33" t="s">
        <v>42</v>
      </c>
      <c r="B48" s="34" t="s">
        <v>308</v>
      </c>
      <c r="C48" s="182">
        <v>1</v>
      </c>
      <c r="D48" s="182">
        <v>4</v>
      </c>
      <c r="E48" s="182">
        <v>0</v>
      </c>
      <c r="F48" s="182">
        <v>0</v>
      </c>
      <c r="G48" s="182">
        <v>0</v>
      </c>
      <c r="H48" s="182">
        <v>0</v>
      </c>
      <c r="I48" s="182">
        <v>0</v>
      </c>
      <c r="J48" s="182">
        <v>0</v>
      </c>
      <c r="K48" s="182">
        <v>0</v>
      </c>
      <c r="L48" s="182">
        <v>0</v>
      </c>
      <c r="M48" s="182">
        <v>0</v>
      </c>
      <c r="N48" s="182">
        <v>0</v>
      </c>
      <c r="O48" s="182">
        <v>0</v>
      </c>
      <c r="P48" s="182">
        <v>0</v>
      </c>
      <c r="Q48" s="182">
        <v>0</v>
      </c>
      <c r="R48" s="182">
        <v>0</v>
      </c>
      <c r="S48" s="182">
        <v>0</v>
      </c>
      <c r="T48" s="182">
        <v>0</v>
      </c>
      <c r="U48" s="182">
        <v>0</v>
      </c>
      <c r="V48" s="182">
        <v>0</v>
      </c>
      <c r="W48" s="182">
        <v>0</v>
      </c>
      <c r="X48" s="182">
        <v>0</v>
      </c>
      <c r="Y48" s="182">
        <v>0</v>
      </c>
      <c r="Z48" s="182">
        <v>0</v>
      </c>
      <c r="AA48" s="182">
        <v>0</v>
      </c>
      <c r="AB48" s="182">
        <v>0</v>
      </c>
      <c r="AC48" s="182">
        <v>0</v>
      </c>
      <c r="AD48" s="182">
        <v>5</v>
      </c>
      <c r="AE48" s="182">
        <v>0</v>
      </c>
      <c r="AF48" s="182">
        <v>0</v>
      </c>
      <c r="AG48" s="182">
        <v>0</v>
      </c>
      <c r="AH48" s="182">
        <v>0</v>
      </c>
      <c r="AI48" s="182">
        <v>0</v>
      </c>
      <c r="AJ48" s="182">
        <v>0</v>
      </c>
      <c r="AK48" s="182">
        <v>0</v>
      </c>
      <c r="AL48" s="182">
        <v>0</v>
      </c>
      <c r="AM48" s="182">
        <v>0</v>
      </c>
      <c r="AN48" s="182">
        <v>0</v>
      </c>
      <c r="AO48" s="182">
        <v>0</v>
      </c>
      <c r="AP48" s="182">
        <v>0</v>
      </c>
      <c r="AQ48" s="182">
        <v>0</v>
      </c>
      <c r="AR48" s="182">
        <v>0</v>
      </c>
      <c r="AS48" s="182">
        <v>0</v>
      </c>
      <c r="AT48" s="182">
        <v>0</v>
      </c>
      <c r="AU48" s="35"/>
      <c r="AV48" s="35"/>
      <c r="AW48" s="35"/>
      <c r="AX48" s="35"/>
      <c r="AY48" s="35"/>
      <c r="AZ48" s="35"/>
      <c r="BA48" s="35"/>
      <c r="BB48" s="35"/>
      <c r="BC48" s="35"/>
      <c r="BD48" s="35"/>
      <c r="BE48" s="35"/>
      <c r="BF48" s="35"/>
      <c r="BG48" s="35"/>
      <c r="BH48" s="35"/>
      <c r="BI48" s="35"/>
      <c r="BJ48" s="35"/>
      <c r="BK48" s="35"/>
      <c r="BL48" s="35"/>
      <c r="BM48" s="35"/>
      <c r="BN48" s="35"/>
      <c r="BO48" s="35"/>
      <c r="BP48" s="35"/>
      <c r="BQ48" s="35"/>
      <c r="BR48" s="35"/>
    </row>
    <row r="49" spans="1:70" x14ac:dyDescent="0.25">
      <c r="A49" s="33" t="s">
        <v>43</v>
      </c>
      <c r="B49" s="34" t="s">
        <v>296</v>
      </c>
      <c r="C49" s="182">
        <v>0</v>
      </c>
      <c r="D49" s="182">
        <v>0</v>
      </c>
      <c r="E49" s="182">
        <v>0</v>
      </c>
      <c r="F49" s="182">
        <v>0</v>
      </c>
      <c r="G49" s="182">
        <v>0</v>
      </c>
      <c r="H49" s="182">
        <v>0</v>
      </c>
      <c r="I49" s="182">
        <v>0</v>
      </c>
      <c r="J49" s="182">
        <v>0</v>
      </c>
      <c r="K49" s="182">
        <v>0</v>
      </c>
      <c r="L49" s="182">
        <v>0</v>
      </c>
      <c r="M49" s="182">
        <v>0</v>
      </c>
      <c r="N49" s="182">
        <v>0</v>
      </c>
      <c r="O49" s="182">
        <v>0</v>
      </c>
      <c r="P49" s="182">
        <v>0</v>
      </c>
      <c r="Q49" s="182">
        <v>0</v>
      </c>
      <c r="R49" s="182">
        <v>3</v>
      </c>
      <c r="S49" s="182">
        <v>1</v>
      </c>
      <c r="T49" s="182">
        <v>3</v>
      </c>
      <c r="U49" s="182">
        <v>1</v>
      </c>
      <c r="V49" s="182">
        <v>3</v>
      </c>
      <c r="W49" s="182">
        <v>1</v>
      </c>
      <c r="X49" s="182">
        <v>3</v>
      </c>
      <c r="Y49" s="182">
        <v>1</v>
      </c>
      <c r="Z49" s="182">
        <v>3</v>
      </c>
      <c r="AA49" s="182">
        <v>1</v>
      </c>
      <c r="AB49" s="182">
        <v>3</v>
      </c>
      <c r="AC49" s="182">
        <v>0</v>
      </c>
      <c r="AD49" s="182">
        <v>0</v>
      </c>
      <c r="AE49" s="182">
        <v>0</v>
      </c>
      <c r="AF49" s="182">
        <v>1</v>
      </c>
      <c r="AG49" s="182">
        <v>0</v>
      </c>
      <c r="AH49" s="182">
        <v>0</v>
      </c>
      <c r="AI49" s="182">
        <v>0</v>
      </c>
      <c r="AJ49" s="182">
        <v>0</v>
      </c>
      <c r="AK49" s="182">
        <v>0</v>
      </c>
      <c r="AL49" s="182">
        <v>0</v>
      </c>
      <c r="AM49" s="182">
        <v>0</v>
      </c>
      <c r="AN49" s="182">
        <v>0</v>
      </c>
      <c r="AO49" s="182">
        <v>0</v>
      </c>
      <c r="AP49" s="182">
        <v>0</v>
      </c>
      <c r="AQ49" s="182">
        <v>0</v>
      </c>
      <c r="AR49" s="182">
        <v>0</v>
      </c>
      <c r="AS49" s="182">
        <v>0</v>
      </c>
      <c r="AT49" s="182">
        <v>0</v>
      </c>
      <c r="AU49" s="35"/>
      <c r="AV49" s="35"/>
      <c r="AW49" s="35"/>
      <c r="AX49" s="35"/>
      <c r="AY49" s="35"/>
      <c r="AZ49" s="35"/>
      <c r="BA49" s="35"/>
      <c r="BB49" s="35"/>
      <c r="BC49" s="35"/>
      <c r="BD49" s="35"/>
      <c r="BE49" s="35"/>
      <c r="BF49" s="35"/>
      <c r="BG49" s="35"/>
      <c r="BH49" s="35"/>
      <c r="BI49" s="35"/>
      <c r="BJ49" s="35"/>
      <c r="BK49" s="35"/>
      <c r="BL49" s="35"/>
      <c r="BM49" s="35"/>
      <c r="BN49" s="35"/>
      <c r="BO49" s="35"/>
      <c r="BP49" s="35"/>
      <c r="BQ49" s="35"/>
      <c r="BR49" s="35"/>
    </row>
    <row r="50" spans="1:70" x14ac:dyDescent="0.25">
      <c r="A50" s="33" t="s">
        <v>44</v>
      </c>
      <c r="B50" s="34" t="s">
        <v>295</v>
      </c>
      <c r="C50" s="182">
        <v>0</v>
      </c>
      <c r="D50" s="182">
        <v>0</v>
      </c>
      <c r="E50" s="182">
        <v>0</v>
      </c>
      <c r="F50" s="182">
        <v>0</v>
      </c>
      <c r="G50" s="182">
        <v>0</v>
      </c>
      <c r="H50" s="182">
        <v>0</v>
      </c>
      <c r="I50" s="182">
        <v>0</v>
      </c>
      <c r="J50" s="182">
        <v>0</v>
      </c>
      <c r="K50" s="182">
        <v>0</v>
      </c>
      <c r="L50" s="182">
        <v>0</v>
      </c>
      <c r="M50" s="182">
        <v>0</v>
      </c>
      <c r="N50" s="182">
        <v>0</v>
      </c>
      <c r="O50" s="182">
        <v>0</v>
      </c>
      <c r="P50" s="182">
        <v>0</v>
      </c>
      <c r="Q50" s="182">
        <v>0</v>
      </c>
      <c r="R50" s="182">
        <v>0</v>
      </c>
      <c r="S50" s="182">
        <v>0</v>
      </c>
      <c r="T50" s="182">
        <v>0</v>
      </c>
      <c r="U50" s="182">
        <v>0</v>
      </c>
      <c r="V50" s="182">
        <v>0</v>
      </c>
      <c r="W50" s="182">
        <v>0</v>
      </c>
      <c r="X50" s="182">
        <v>0</v>
      </c>
      <c r="Y50" s="182">
        <v>0</v>
      </c>
      <c r="Z50" s="182">
        <v>0</v>
      </c>
      <c r="AA50" s="182">
        <v>0</v>
      </c>
      <c r="AB50" s="182">
        <v>0</v>
      </c>
      <c r="AC50" s="182">
        <v>0</v>
      </c>
      <c r="AD50" s="182">
        <v>1</v>
      </c>
      <c r="AE50" s="182">
        <v>1</v>
      </c>
      <c r="AF50" s="182">
        <v>1</v>
      </c>
      <c r="AG50" s="182">
        <v>0</v>
      </c>
      <c r="AH50" s="182">
        <v>0</v>
      </c>
      <c r="AI50" s="182">
        <v>0</v>
      </c>
      <c r="AJ50" s="182">
        <v>0</v>
      </c>
      <c r="AK50" s="182">
        <v>2</v>
      </c>
      <c r="AL50" s="182">
        <v>0</v>
      </c>
      <c r="AM50" s="182">
        <v>-1</v>
      </c>
      <c r="AN50" s="182">
        <v>0</v>
      </c>
      <c r="AO50" s="182">
        <v>0</v>
      </c>
      <c r="AP50" s="182">
        <v>0</v>
      </c>
      <c r="AQ50" s="182">
        <v>0</v>
      </c>
      <c r="AR50" s="182">
        <v>0</v>
      </c>
      <c r="AS50" s="182">
        <v>0</v>
      </c>
      <c r="AT50" s="182">
        <v>0</v>
      </c>
      <c r="AU50" s="35"/>
      <c r="AV50" s="35"/>
      <c r="AW50" s="35"/>
      <c r="AX50" s="35"/>
      <c r="AY50" s="35"/>
      <c r="AZ50" s="35"/>
      <c r="BA50" s="35"/>
      <c r="BB50" s="35"/>
      <c r="BC50" s="35"/>
      <c r="BD50" s="35"/>
      <c r="BE50" s="35"/>
      <c r="BF50" s="35"/>
      <c r="BG50" s="35"/>
      <c r="BH50" s="35"/>
      <c r="BI50" s="35"/>
      <c r="BJ50" s="35"/>
      <c r="BK50" s="35"/>
      <c r="BL50" s="35"/>
      <c r="BM50" s="35"/>
      <c r="BN50" s="35"/>
      <c r="BO50" s="35"/>
      <c r="BP50" s="35"/>
      <c r="BQ50" s="35"/>
      <c r="BR50" s="35"/>
    </row>
    <row r="51" spans="1:70" x14ac:dyDescent="0.25">
      <c r="A51" s="33" t="s">
        <v>45</v>
      </c>
      <c r="B51" s="34" t="s">
        <v>291</v>
      </c>
      <c r="C51" s="183">
        <v>0</v>
      </c>
      <c r="D51" s="183">
        <v>0</v>
      </c>
      <c r="E51" s="183">
        <v>0</v>
      </c>
      <c r="F51" s="183">
        <v>0</v>
      </c>
      <c r="G51" s="183">
        <v>0</v>
      </c>
      <c r="H51" s="183">
        <v>0</v>
      </c>
      <c r="I51" s="183">
        <v>0</v>
      </c>
      <c r="J51" s="183">
        <v>0</v>
      </c>
      <c r="K51" s="183">
        <v>0</v>
      </c>
      <c r="L51" s="183">
        <v>0</v>
      </c>
      <c r="M51" s="183">
        <v>0</v>
      </c>
      <c r="N51" s="183">
        <v>0</v>
      </c>
      <c r="O51" s="183">
        <v>0</v>
      </c>
      <c r="P51" s="183">
        <v>0</v>
      </c>
      <c r="Q51" s="183">
        <v>0</v>
      </c>
      <c r="R51" s="183">
        <v>0</v>
      </c>
      <c r="S51" s="183">
        <v>0</v>
      </c>
      <c r="T51" s="183">
        <v>-1</v>
      </c>
      <c r="U51" s="183">
        <v>-1</v>
      </c>
      <c r="V51" s="183">
        <v>-1</v>
      </c>
      <c r="W51" s="183">
        <v>0</v>
      </c>
      <c r="X51" s="183">
        <v>-1</v>
      </c>
      <c r="Y51" s="183">
        <v>-1</v>
      </c>
      <c r="Z51" s="183">
        <v>0</v>
      </c>
      <c r="AA51" s="183">
        <v>-1</v>
      </c>
      <c r="AB51" s="183">
        <v>0</v>
      </c>
      <c r="AC51" s="183">
        <v>0</v>
      </c>
      <c r="AD51" s="183">
        <v>0</v>
      </c>
      <c r="AE51" s="183">
        <v>0</v>
      </c>
      <c r="AF51" s="183">
        <v>0</v>
      </c>
      <c r="AG51" s="183">
        <v>0</v>
      </c>
      <c r="AH51" s="183">
        <v>0</v>
      </c>
      <c r="AI51" s="183">
        <v>0</v>
      </c>
      <c r="AJ51" s="183">
        <v>0</v>
      </c>
      <c r="AK51" s="183">
        <v>0</v>
      </c>
      <c r="AL51" s="183">
        <v>0</v>
      </c>
      <c r="AM51" s="183">
        <v>0</v>
      </c>
      <c r="AN51" s="183">
        <v>0</v>
      </c>
      <c r="AO51" s="183">
        <v>0</v>
      </c>
      <c r="AP51" s="183">
        <v>5</v>
      </c>
      <c r="AQ51" s="183">
        <v>5</v>
      </c>
      <c r="AR51" s="183">
        <v>0</v>
      </c>
      <c r="AS51" s="183">
        <v>0</v>
      </c>
      <c r="AT51" s="183">
        <v>0</v>
      </c>
      <c r="AU51" s="35"/>
      <c r="AV51" s="35"/>
      <c r="AW51" s="35"/>
      <c r="AX51" s="35"/>
      <c r="AY51" s="35"/>
      <c r="AZ51" s="35"/>
      <c r="BA51" s="35"/>
      <c r="BB51" s="35"/>
      <c r="BC51" s="35"/>
      <c r="BD51" s="35"/>
      <c r="BE51" s="35"/>
      <c r="BF51" s="35"/>
      <c r="BG51" s="35"/>
      <c r="BH51" s="35"/>
      <c r="BI51" s="35"/>
      <c r="BJ51" s="35"/>
      <c r="BK51" s="35"/>
      <c r="BL51" s="35"/>
      <c r="BM51" s="35"/>
      <c r="BN51" s="35"/>
      <c r="BO51" s="35"/>
      <c r="BP51" s="35"/>
      <c r="BQ51" s="35"/>
      <c r="BR51" s="35"/>
    </row>
    <row r="52" spans="1:70" x14ac:dyDescent="0.25">
      <c r="A52" s="33" t="s">
        <v>46</v>
      </c>
      <c r="B52" s="34" t="s">
        <v>290</v>
      </c>
      <c r="C52" s="183">
        <v>0</v>
      </c>
      <c r="D52" s="183">
        <v>0</v>
      </c>
      <c r="E52" s="183">
        <v>0</v>
      </c>
      <c r="F52" s="183">
        <v>0</v>
      </c>
      <c r="G52" s="183">
        <v>0</v>
      </c>
      <c r="H52" s="183">
        <v>0</v>
      </c>
      <c r="I52" s="183">
        <v>0</v>
      </c>
      <c r="J52" s="183">
        <v>0</v>
      </c>
      <c r="K52" s="183">
        <v>0</v>
      </c>
      <c r="L52" s="183">
        <v>0</v>
      </c>
      <c r="M52" s="183">
        <v>0</v>
      </c>
      <c r="N52" s="183">
        <v>0</v>
      </c>
      <c r="O52" s="183">
        <v>0</v>
      </c>
      <c r="P52" s="183">
        <v>0</v>
      </c>
      <c r="Q52" s="183">
        <v>0</v>
      </c>
      <c r="R52" s="183">
        <v>0</v>
      </c>
      <c r="S52" s="183">
        <v>0</v>
      </c>
      <c r="T52" s="183">
        <v>0</v>
      </c>
      <c r="U52" s="183">
        <v>-2</v>
      </c>
      <c r="V52" s="183">
        <v>0</v>
      </c>
      <c r="W52" s="183">
        <v>0</v>
      </c>
      <c r="X52" s="183">
        <v>0</v>
      </c>
      <c r="Y52" s="183">
        <v>0</v>
      </c>
      <c r="Z52" s="183">
        <v>0</v>
      </c>
      <c r="AA52" s="183">
        <v>0</v>
      </c>
      <c r="AB52" s="183">
        <v>0</v>
      </c>
      <c r="AC52" s="183">
        <v>0</v>
      </c>
      <c r="AD52" s="183">
        <v>0</v>
      </c>
      <c r="AE52" s="183">
        <v>0</v>
      </c>
      <c r="AF52" s="183">
        <v>0</v>
      </c>
      <c r="AG52" s="183">
        <v>0</v>
      </c>
      <c r="AH52" s="183">
        <v>4</v>
      </c>
      <c r="AI52" s="183">
        <v>4</v>
      </c>
      <c r="AJ52" s="183">
        <v>4</v>
      </c>
      <c r="AK52" s="183">
        <v>0</v>
      </c>
      <c r="AL52" s="183">
        <v>4</v>
      </c>
      <c r="AM52" s="183">
        <v>4</v>
      </c>
      <c r="AN52" s="183">
        <v>2</v>
      </c>
      <c r="AO52" s="183">
        <v>4</v>
      </c>
      <c r="AP52" s="183">
        <v>0</v>
      </c>
      <c r="AQ52" s="183">
        <v>0</v>
      </c>
      <c r="AR52" s="183">
        <v>0</v>
      </c>
      <c r="AS52" s="183">
        <v>0</v>
      </c>
      <c r="AT52" s="183">
        <v>0</v>
      </c>
      <c r="AU52" s="35"/>
      <c r="AV52" s="35"/>
      <c r="AW52" s="35"/>
      <c r="AX52" s="35"/>
      <c r="AY52" s="35"/>
      <c r="AZ52" s="35"/>
      <c r="BA52" s="35"/>
      <c r="BB52" s="35"/>
      <c r="BC52" s="35"/>
      <c r="BD52" s="35"/>
      <c r="BE52" s="35"/>
      <c r="BF52" s="35"/>
      <c r="BG52" s="35"/>
      <c r="BH52" s="35"/>
      <c r="BI52" s="35"/>
      <c r="BJ52" s="35"/>
      <c r="BK52" s="35"/>
      <c r="BL52" s="35"/>
      <c r="BM52" s="35"/>
      <c r="BN52" s="35"/>
      <c r="BO52" s="35"/>
      <c r="BP52" s="35"/>
      <c r="BQ52" s="35"/>
      <c r="BR52" s="35"/>
    </row>
    <row r="53" spans="1:70" x14ac:dyDescent="0.25">
      <c r="A53" s="33" t="s">
        <v>47</v>
      </c>
      <c r="B53" s="34" t="s">
        <v>267</v>
      </c>
      <c r="C53" s="182">
        <v>1</v>
      </c>
      <c r="D53" s="182">
        <v>1</v>
      </c>
      <c r="E53" s="182">
        <v>0</v>
      </c>
      <c r="F53" s="182">
        <v>0</v>
      </c>
      <c r="G53" s="182">
        <v>0</v>
      </c>
      <c r="H53" s="182">
        <v>1</v>
      </c>
      <c r="I53" s="182">
        <v>2</v>
      </c>
      <c r="J53" s="182">
        <v>0</v>
      </c>
      <c r="K53" s="182">
        <v>0</v>
      </c>
      <c r="L53" s="182">
        <v>0</v>
      </c>
      <c r="M53" s="182">
        <v>1</v>
      </c>
      <c r="N53" s="182">
        <v>0</v>
      </c>
      <c r="O53" s="182">
        <v>0</v>
      </c>
      <c r="P53" s="182">
        <v>0</v>
      </c>
      <c r="Q53" s="182">
        <v>0</v>
      </c>
      <c r="R53" s="182">
        <v>1</v>
      </c>
      <c r="S53" s="182">
        <v>0</v>
      </c>
      <c r="T53" s="182">
        <v>1</v>
      </c>
      <c r="U53" s="182">
        <v>0</v>
      </c>
      <c r="V53" s="182">
        <v>0</v>
      </c>
      <c r="W53" s="182">
        <v>0</v>
      </c>
      <c r="X53" s="182">
        <v>1</v>
      </c>
      <c r="Y53" s="182">
        <v>0</v>
      </c>
      <c r="Z53" s="182">
        <v>1</v>
      </c>
      <c r="AA53" s="182">
        <v>0</v>
      </c>
      <c r="AB53" s="182">
        <v>1</v>
      </c>
      <c r="AC53" s="182">
        <v>0</v>
      </c>
      <c r="AD53" s="182">
        <v>1</v>
      </c>
      <c r="AE53" s="182">
        <v>0</v>
      </c>
      <c r="AF53" s="182">
        <v>4</v>
      </c>
      <c r="AG53" s="182">
        <v>0</v>
      </c>
      <c r="AH53" s="182">
        <v>1</v>
      </c>
      <c r="AI53" s="182">
        <v>1</v>
      </c>
      <c r="AJ53" s="182">
        <v>0</v>
      </c>
      <c r="AK53" s="182">
        <v>0</v>
      </c>
      <c r="AL53" s="182">
        <v>1</v>
      </c>
      <c r="AM53" s="182">
        <v>1</v>
      </c>
      <c r="AN53" s="182">
        <v>0</v>
      </c>
      <c r="AO53" s="182">
        <v>0</v>
      </c>
      <c r="AP53" s="182">
        <v>5</v>
      </c>
      <c r="AQ53" s="182">
        <v>0</v>
      </c>
      <c r="AR53" s="182">
        <v>0</v>
      </c>
      <c r="AS53" s="182">
        <v>0</v>
      </c>
      <c r="AT53" s="182">
        <v>0</v>
      </c>
      <c r="AU53" s="35"/>
      <c r="AV53" s="35"/>
      <c r="AW53" s="35"/>
      <c r="AX53" s="35"/>
      <c r="AY53" s="35"/>
      <c r="AZ53" s="35"/>
      <c r="BA53" s="35"/>
      <c r="BB53" s="35"/>
      <c r="BC53" s="35"/>
      <c r="BD53" s="35"/>
      <c r="BE53" s="35"/>
      <c r="BF53" s="35"/>
      <c r="BG53" s="35"/>
      <c r="BH53" s="35"/>
      <c r="BI53" s="35"/>
      <c r="BJ53" s="35"/>
      <c r="BK53" s="35"/>
      <c r="BL53" s="35"/>
      <c r="BM53" s="35"/>
      <c r="BN53" s="35"/>
      <c r="BO53" s="35"/>
      <c r="BP53" s="35"/>
      <c r="BQ53" s="35"/>
      <c r="BR53" s="35"/>
    </row>
    <row r="54" spans="1:70" x14ac:dyDescent="0.25">
      <c r="A54" s="33" t="s">
        <v>48</v>
      </c>
      <c r="B54" s="34" t="s">
        <v>268</v>
      </c>
      <c r="C54" s="182">
        <v>1</v>
      </c>
      <c r="D54" s="182">
        <v>1</v>
      </c>
      <c r="E54" s="182">
        <v>0</v>
      </c>
      <c r="F54" s="182">
        <v>0</v>
      </c>
      <c r="G54" s="182">
        <v>0</v>
      </c>
      <c r="H54" s="182">
        <v>1</v>
      </c>
      <c r="I54" s="182">
        <v>3</v>
      </c>
      <c r="J54" s="182">
        <v>0</v>
      </c>
      <c r="K54" s="182">
        <v>0</v>
      </c>
      <c r="L54" s="182">
        <v>0</v>
      </c>
      <c r="M54" s="182">
        <v>0</v>
      </c>
      <c r="N54" s="182">
        <v>0</v>
      </c>
      <c r="O54" s="182">
        <v>0</v>
      </c>
      <c r="P54" s="182">
        <v>1</v>
      </c>
      <c r="Q54" s="182">
        <v>1</v>
      </c>
      <c r="R54" s="182">
        <v>2</v>
      </c>
      <c r="S54" s="182">
        <v>2</v>
      </c>
      <c r="T54" s="182">
        <v>2</v>
      </c>
      <c r="U54" s="182">
        <v>2</v>
      </c>
      <c r="V54" s="182">
        <v>0</v>
      </c>
      <c r="W54" s="182">
        <v>0</v>
      </c>
      <c r="X54" s="182">
        <v>1</v>
      </c>
      <c r="Y54" s="182">
        <v>0</v>
      </c>
      <c r="Z54" s="182">
        <v>0</v>
      </c>
      <c r="AA54" s="182">
        <v>0</v>
      </c>
      <c r="AB54" s="182">
        <v>0</v>
      </c>
      <c r="AC54" s="182">
        <v>0</v>
      </c>
      <c r="AD54" s="182">
        <v>0</v>
      </c>
      <c r="AE54" s="182">
        <v>0</v>
      </c>
      <c r="AF54" s="182">
        <v>0</v>
      </c>
      <c r="AG54" s="182">
        <v>0</v>
      </c>
      <c r="AH54" s="182">
        <v>2</v>
      </c>
      <c r="AI54" s="182">
        <v>0</v>
      </c>
      <c r="AJ54" s="182">
        <v>0</v>
      </c>
      <c r="AK54" s="182">
        <v>0</v>
      </c>
      <c r="AL54" s="182">
        <v>1</v>
      </c>
      <c r="AM54" s="182">
        <v>1</v>
      </c>
      <c r="AN54" s="182">
        <v>0</v>
      </c>
      <c r="AO54" s="182">
        <v>0</v>
      </c>
      <c r="AP54" s="182">
        <v>2</v>
      </c>
      <c r="AQ54" s="182">
        <v>0</v>
      </c>
      <c r="AR54" s="182">
        <v>0</v>
      </c>
      <c r="AS54" s="182">
        <v>0</v>
      </c>
      <c r="AT54" s="182">
        <v>0</v>
      </c>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35"/>
    </row>
    <row r="55" spans="1:70" x14ac:dyDescent="0.25">
      <c r="A55" s="33" t="s">
        <v>49</v>
      </c>
      <c r="B55" s="34" t="s">
        <v>207</v>
      </c>
      <c r="C55" s="182">
        <v>0</v>
      </c>
      <c r="D55" s="182">
        <v>0</v>
      </c>
      <c r="E55" s="182">
        <v>0</v>
      </c>
      <c r="F55" s="182">
        <v>0</v>
      </c>
      <c r="G55" s="182">
        <v>0</v>
      </c>
      <c r="H55" s="182">
        <v>1</v>
      </c>
      <c r="I55" s="182">
        <v>0</v>
      </c>
      <c r="J55" s="182">
        <v>0</v>
      </c>
      <c r="K55" s="182">
        <v>0</v>
      </c>
      <c r="L55" s="182">
        <v>0</v>
      </c>
      <c r="M55" s="182">
        <v>0</v>
      </c>
      <c r="N55" s="182">
        <v>0</v>
      </c>
      <c r="O55" s="182">
        <v>0</v>
      </c>
      <c r="P55" s="182">
        <v>0</v>
      </c>
      <c r="Q55" s="182">
        <v>1</v>
      </c>
      <c r="R55" s="182">
        <v>0</v>
      </c>
      <c r="S55" s="182">
        <v>0</v>
      </c>
      <c r="T55" s="182">
        <v>0</v>
      </c>
      <c r="U55" s="182">
        <v>0</v>
      </c>
      <c r="V55" s="182">
        <v>0</v>
      </c>
      <c r="W55" s="182">
        <v>0</v>
      </c>
      <c r="X55" s="182">
        <v>0</v>
      </c>
      <c r="Y55" s="182">
        <v>0</v>
      </c>
      <c r="Z55" s="182">
        <v>0</v>
      </c>
      <c r="AA55" s="182">
        <v>0</v>
      </c>
      <c r="AB55" s="182">
        <v>0</v>
      </c>
      <c r="AC55" s="182">
        <v>0</v>
      </c>
      <c r="AD55" s="182">
        <v>0</v>
      </c>
      <c r="AE55" s="182">
        <v>0</v>
      </c>
      <c r="AF55" s="182">
        <v>0</v>
      </c>
      <c r="AG55" s="182">
        <v>0</v>
      </c>
      <c r="AH55" s="182">
        <v>4</v>
      </c>
      <c r="AI55" s="182">
        <v>4</v>
      </c>
      <c r="AJ55" s="182">
        <v>4</v>
      </c>
      <c r="AK55" s="182">
        <v>4</v>
      </c>
      <c r="AL55" s="182">
        <v>2</v>
      </c>
      <c r="AM55" s="182">
        <v>1</v>
      </c>
      <c r="AN55" s="182">
        <v>1</v>
      </c>
      <c r="AO55" s="182">
        <v>0</v>
      </c>
      <c r="AP55" s="182">
        <v>3</v>
      </c>
      <c r="AQ55" s="182">
        <v>0</v>
      </c>
      <c r="AR55" s="182">
        <v>0</v>
      </c>
      <c r="AS55" s="182">
        <v>0</v>
      </c>
      <c r="AT55" s="182">
        <v>1</v>
      </c>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35"/>
    </row>
    <row r="56" spans="1:70" x14ac:dyDescent="0.25">
      <c r="A56" s="33" t="s">
        <v>50</v>
      </c>
      <c r="B56" s="34" t="s">
        <v>213</v>
      </c>
      <c r="C56" s="182">
        <v>0</v>
      </c>
      <c r="D56" s="182">
        <v>0</v>
      </c>
      <c r="E56" s="182">
        <v>0</v>
      </c>
      <c r="F56" s="182">
        <v>0</v>
      </c>
      <c r="G56" s="182">
        <v>0</v>
      </c>
      <c r="H56" s="182">
        <v>0</v>
      </c>
      <c r="I56" s="182">
        <v>0</v>
      </c>
      <c r="J56" s="182">
        <v>0</v>
      </c>
      <c r="K56" s="182">
        <v>0</v>
      </c>
      <c r="L56" s="182">
        <v>0</v>
      </c>
      <c r="M56" s="182">
        <v>0</v>
      </c>
      <c r="N56" s="182">
        <v>0</v>
      </c>
      <c r="O56" s="182">
        <v>0</v>
      </c>
      <c r="P56" s="182">
        <v>0</v>
      </c>
      <c r="Q56" s="182">
        <v>3</v>
      </c>
      <c r="R56" s="182">
        <v>0</v>
      </c>
      <c r="S56" s="182">
        <v>0</v>
      </c>
      <c r="T56" s="182">
        <v>0</v>
      </c>
      <c r="U56" s="182">
        <v>0</v>
      </c>
      <c r="V56" s="182">
        <v>0</v>
      </c>
      <c r="W56" s="182">
        <v>0</v>
      </c>
      <c r="X56" s="182">
        <v>0</v>
      </c>
      <c r="Y56" s="182">
        <v>0</v>
      </c>
      <c r="Z56" s="182">
        <v>0</v>
      </c>
      <c r="AA56" s="182">
        <v>0</v>
      </c>
      <c r="AB56" s="182">
        <v>0</v>
      </c>
      <c r="AC56" s="182">
        <v>0</v>
      </c>
      <c r="AD56" s="182">
        <v>0</v>
      </c>
      <c r="AE56" s="182">
        <v>0</v>
      </c>
      <c r="AF56" s="182">
        <v>0</v>
      </c>
      <c r="AG56" s="182">
        <v>0</v>
      </c>
      <c r="AH56" s="182">
        <v>0</v>
      </c>
      <c r="AI56" s="182">
        <v>0</v>
      </c>
      <c r="AJ56" s="182">
        <v>0</v>
      </c>
      <c r="AK56" s="182">
        <v>1</v>
      </c>
      <c r="AL56" s="182">
        <v>0</v>
      </c>
      <c r="AM56" s="182">
        <v>0</v>
      </c>
      <c r="AN56" s="182">
        <v>0</v>
      </c>
      <c r="AO56" s="182">
        <v>0</v>
      </c>
      <c r="AP56" s="182">
        <v>0</v>
      </c>
      <c r="AQ56" s="182">
        <v>0</v>
      </c>
      <c r="AR56" s="182">
        <v>0</v>
      </c>
      <c r="AS56" s="182">
        <v>0</v>
      </c>
      <c r="AT56" s="182">
        <v>0</v>
      </c>
      <c r="AU56" s="35"/>
      <c r="AV56" s="35"/>
      <c r="AW56" s="35"/>
      <c r="AX56" s="35"/>
      <c r="AY56" s="35"/>
      <c r="AZ56" s="35"/>
      <c r="BA56" s="35"/>
      <c r="BB56" s="35"/>
      <c r="BC56" s="35"/>
      <c r="BD56" s="35"/>
      <c r="BE56" s="35"/>
      <c r="BF56" s="35"/>
      <c r="BG56" s="35"/>
      <c r="BH56" s="35"/>
      <c r="BI56" s="35"/>
      <c r="BJ56" s="35"/>
      <c r="BK56" s="35"/>
      <c r="BL56" s="35"/>
      <c r="BM56" s="35"/>
      <c r="BN56" s="35"/>
      <c r="BO56" s="35"/>
      <c r="BP56" s="35"/>
      <c r="BQ56" s="35"/>
      <c r="BR56" s="35"/>
    </row>
    <row r="57" spans="1:70" x14ac:dyDescent="0.25">
      <c r="A57" s="33" t="s">
        <v>51</v>
      </c>
      <c r="B57" s="34" t="s">
        <v>302</v>
      </c>
      <c r="C57" s="182">
        <v>-1</v>
      </c>
      <c r="D57" s="182">
        <v>-1</v>
      </c>
      <c r="E57" s="182">
        <v>-1</v>
      </c>
      <c r="F57" s="182">
        <v>-1</v>
      </c>
      <c r="G57" s="182">
        <v>0</v>
      </c>
      <c r="H57" s="182">
        <v>0</v>
      </c>
      <c r="I57" s="182">
        <v>0</v>
      </c>
      <c r="J57" s="182">
        <v>0</v>
      </c>
      <c r="K57" s="182">
        <v>0</v>
      </c>
      <c r="L57" s="182">
        <v>0</v>
      </c>
      <c r="M57" s="182">
        <v>0</v>
      </c>
      <c r="N57" s="182">
        <v>0</v>
      </c>
      <c r="O57" s="182">
        <v>0</v>
      </c>
      <c r="P57" s="182">
        <v>0</v>
      </c>
      <c r="Q57" s="182">
        <v>0</v>
      </c>
      <c r="R57" s="182">
        <v>0</v>
      </c>
      <c r="S57" s="182">
        <v>0</v>
      </c>
      <c r="T57" s="182">
        <v>0</v>
      </c>
      <c r="U57" s="182">
        <v>0</v>
      </c>
      <c r="V57" s="182">
        <v>0</v>
      </c>
      <c r="W57" s="182">
        <v>0</v>
      </c>
      <c r="X57" s="182">
        <v>0</v>
      </c>
      <c r="Y57" s="182">
        <v>0</v>
      </c>
      <c r="Z57" s="182">
        <v>0</v>
      </c>
      <c r="AA57" s="182">
        <v>0</v>
      </c>
      <c r="AB57" s="182">
        <v>0</v>
      </c>
      <c r="AC57" s="182">
        <v>0</v>
      </c>
      <c r="AD57" s="182">
        <v>1</v>
      </c>
      <c r="AE57" s="182">
        <v>1</v>
      </c>
      <c r="AF57" s="182">
        <v>1</v>
      </c>
      <c r="AG57" s="182">
        <v>0</v>
      </c>
      <c r="AH57" s="182">
        <v>2</v>
      </c>
      <c r="AI57" s="182">
        <v>0</v>
      </c>
      <c r="AJ57" s="182">
        <v>0</v>
      </c>
      <c r="AK57" s="182">
        <v>4</v>
      </c>
      <c r="AL57" s="182">
        <v>0</v>
      </c>
      <c r="AM57" s="182">
        <v>0</v>
      </c>
      <c r="AN57" s="182">
        <v>0</v>
      </c>
      <c r="AO57" s="182">
        <v>0</v>
      </c>
      <c r="AP57" s="182">
        <v>0</v>
      </c>
      <c r="AQ57" s="182">
        <v>0</v>
      </c>
      <c r="AR57" s="182">
        <v>0</v>
      </c>
      <c r="AS57" s="182">
        <v>0</v>
      </c>
      <c r="AT57" s="182">
        <v>0</v>
      </c>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35"/>
    </row>
    <row r="58" spans="1:70" x14ac:dyDescent="0.25">
      <c r="A58" s="33" t="s">
        <v>52</v>
      </c>
      <c r="B58" s="34" t="s">
        <v>288</v>
      </c>
      <c r="C58" s="182">
        <v>0</v>
      </c>
      <c r="D58" s="182">
        <v>0</v>
      </c>
      <c r="E58" s="182">
        <v>0</v>
      </c>
      <c r="F58" s="182">
        <v>2</v>
      </c>
      <c r="G58" s="182">
        <v>2</v>
      </c>
      <c r="H58" s="182">
        <v>0</v>
      </c>
      <c r="I58" s="182">
        <v>0</v>
      </c>
      <c r="J58" s="182">
        <v>0</v>
      </c>
      <c r="K58" s="182">
        <v>0</v>
      </c>
      <c r="L58" s="182">
        <v>0</v>
      </c>
      <c r="M58" s="182">
        <v>0</v>
      </c>
      <c r="N58" s="182">
        <v>0</v>
      </c>
      <c r="O58" s="182">
        <v>0</v>
      </c>
      <c r="P58" s="182">
        <v>0</v>
      </c>
      <c r="Q58" s="182">
        <v>0</v>
      </c>
      <c r="R58" s="182">
        <v>0</v>
      </c>
      <c r="S58" s="182">
        <v>0</v>
      </c>
      <c r="T58" s="182">
        <v>0</v>
      </c>
      <c r="U58" s="182">
        <v>0</v>
      </c>
      <c r="V58" s="182">
        <v>0</v>
      </c>
      <c r="W58" s="182">
        <v>0</v>
      </c>
      <c r="X58" s="182">
        <v>0</v>
      </c>
      <c r="Y58" s="182">
        <v>0</v>
      </c>
      <c r="Z58" s="182">
        <v>0</v>
      </c>
      <c r="AA58" s="182">
        <v>0</v>
      </c>
      <c r="AB58" s="182">
        <v>2</v>
      </c>
      <c r="AC58" s="182">
        <v>0</v>
      </c>
      <c r="AD58" s="182">
        <v>0</v>
      </c>
      <c r="AE58" s="182">
        <v>0</v>
      </c>
      <c r="AF58" s="182">
        <v>0</v>
      </c>
      <c r="AG58" s="182">
        <v>0</v>
      </c>
      <c r="AH58" s="182">
        <v>0</v>
      </c>
      <c r="AI58" s="182">
        <v>0</v>
      </c>
      <c r="AJ58" s="182">
        <v>0</v>
      </c>
      <c r="AK58" s="182">
        <v>0</v>
      </c>
      <c r="AL58" s="182">
        <v>0</v>
      </c>
      <c r="AM58" s="182">
        <v>0</v>
      </c>
      <c r="AN58" s="182">
        <v>0</v>
      </c>
      <c r="AO58" s="182">
        <v>0</v>
      </c>
      <c r="AP58" s="182">
        <v>0</v>
      </c>
      <c r="AQ58" s="182">
        <v>0</v>
      </c>
      <c r="AR58" s="182">
        <v>0</v>
      </c>
      <c r="AS58" s="182">
        <v>0</v>
      </c>
      <c r="AT58" s="182">
        <v>0</v>
      </c>
      <c r="AU58" s="35"/>
      <c r="AV58" s="35"/>
      <c r="AW58" s="35"/>
      <c r="AX58" s="35"/>
      <c r="AY58" s="35"/>
      <c r="AZ58" s="35"/>
      <c r="BA58" s="35"/>
      <c r="BB58" s="35"/>
      <c r="BC58" s="35"/>
      <c r="BD58" s="35"/>
      <c r="BE58" s="35"/>
      <c r="BF58" s="35"/>
      <c r="BG58" s="35"/>
      <c r="BH58" s="35"/>
      <c r="BI58" s="35"/>
      <c r="BJ58" s="35"/>
      <c r="BK58" s="35"/>
      <c r="BL58" s="35"/>
      <c r="BM58" s="35"/>
      <c r="BN58" s="35"/>
      <c r="BO58" s="35"/>
      <c r="BP58" s="35"/>
      <c r="BQ58" s="35"/>
      <c r="BR58" s="35"/>
    </row>
    <row r="59" spans="1:70" x14ac:dyDescent="0.25">
      <c r="A59" s="33" t="s">
        <v>53</v>
      </c>
      <c r="B59" s="34" t="s">
        <v>287</v>
      </c>
      <c r="C59" s="182">
        <v>0</v>
      </c>
      <c r="D59" s="182">
        <v>0</v>
      </c>
      <c r="E59" s="182">
        <v>4</v>
      </c>
      <c r="F59" s="182">
        <v>4</v>
      </c>
      <c r="G59" s="182">
        <v>1</v>
      </c>
      <c r="H59" s="182">
        <v>0</v>
      </c>
      <c r="I59" s="182">
        <v>0</v>
      </c>
      <c r="J59" s="182">
        <v>0</v>
      </c>
      <c r="K59" s="182">
        <v>0</v>
      </c>
      <c r="L59" s="182">
        <v>0</v>
      </c>
      <c r="M59" s="182">
        <v>3</v>
      </c>
      <c r="N59" s="182">
        <v>2</v>
      </c>
      <c r="O59" s="182">
        <v>0</v>
      </c>
      <c r="P59" s="182">
        <v>0</v>
      </c>
      <c r="Q59" s="182">
        <v>0</v>
      </c>
      <c r="R59" s="182">
        <v>2</v>
      </c>
      <c r="S59" s="182">
        <v>0</v>
      </c>
      <c r="T59" s="182">
        <v>2</v>
      </c>
      <c r="U59" s="182">
        <v>0</v>
      </c>
      <c r="V59" s="182">
        <v>1</v>
      </c>
      <c r="W59" s="182">
        <v>0</v>
      </c>
      <c r="X59" s="182">
        <v>1</v>
      </c>
      <c r="Y59" s="182">
        <v>0</v>
      </c>
      <c r="Z59" s="182">
        <v>1</v>
      </c>
      <c r="AA59" s="182">
        <v>0</v>
      </c>
      <c r="AB59" s="182">
        <v>2</v>
      </c>
      <c r="AC59" s="182">
        <v>0</v>
      </c>
      <c r="AD59" s="182">
        <v>0</v>
      </c>
      <c r="AE59" s="182">
        <v>0</v>
      </c>
      <c r="AF59" s="182">
        <v>1</v>
      </c>
      <c r="AG59" s="182">
        <v>0</v>
      </c>
      <c r="AH59" s="182">
        <v>0</v>
      </c>
      <c r="AI59" s="182">
        <v>0</v>
      </c>
      <c r="AJ59" s="182">
        <v>0</v>
      </c>
      <c r="AK59" s="182">
        <v>0</v>
      </c>
      <c r="AL59" s="182">
        <v>0</v>
      </c>
      <c r="AM59" s="182">
        <v>0</v>
      </c>
      <c r="AN59" s="182">
        <v>0</v>
      </c>
      <c r="AO59" s="182">
        <v>0</v>
      </c>
      <c r="AP59" s="182">
        <v>0</v>
      </c>
      <c r="AQ59" s="182">
        <v>0</v>
      </c>
      <c r="AR59" s="182">
        <v>0</v>
      </c>
      <c r="AS59" s="182">
        <v>0</v>
      </c>
      <c r="AT59" s="182">
        <v>0</v>
      </c>
      <c r="AU59" s="35"/>
      <c r="AV59" s="35"/>
      <c r="AW59" s="35"/>
      <c r="AX59" s="35"/>
      <c r="AY59" s="35"/>
      <c r="AZ59" s="35"/>
      <c r="BA59" s="35"/>
      <c r="BB59" s="35"/>
      <c r="BC59" s="35"/>
      <c r="BD59" s="35"/>
      <c r="BE59" s="35"/>
      <c r="BF59" s="35"/>
      <c r="BG59" s="35"/>
      <c r="BH59" s="35"/>
      <c r="BI59" s="35"/>
      <c r="BJ59" s="35"/>
      <c r="BK59" s="35"/>
      <c r="BL59" s="35"/>
      <c r="BM59" s="35"/>
      <c r="BN59" s="35"/>
      <c r="BO59" s="35"/>
      <c r="BP59" s="35"/>
      <c r="BQ59" s="35"/>
      <c r="BR59" s="35"/>
    </row>
    <row r="60" spans="1:70" ht="25.5" x14ac:dyDescent="0.25">
      <c r="A60" s="33" t="s">
        <v>54</v>
      </c>
      <c r="B60" s="34" t="s">
        <v>261</v>
      </c>
      <c r="C60" s="182">
        <v>1</v>
      </c>
      <c r="D60" s="182">
        <v>1</v>
      </c>
      <c r="E60" s="182">
        <v>0</v>
      </c>
      <c r="F60" s="182">
        <v>0</v>
      </c>
      <c r="G60" s="182">
        <v>0</v>
      </c>
      <c r="H60" s="182">
        <v>0</v>
      </c>
      <c r="I60" s="182">
        <v>0</v>
      </c>
      <c r="J60" s="182">
        <v>0</v>
      </c>
      <c r="K60" s="182">
        <v>0</v>
      </c>
      <c r="L60" s="182">
        <v>0</v>
      </c>
      <c r="M60" s="182">
        <v>2</v>
      </c>
      <c r="N60" s="182">
        <v>0</v>
      </c>
      <c r="O60" s="182">
        <v>0</v>
      </c>
      <c r="P60" s="182">
        <v>0</v>
      </c>
      <c r="Q60" s="182">
        <v>2</v>
      </c>
      <c r="R60" s="182">
        <v>0</v>
      </c>
      <c r="S60" s="182">
        <v>0</v>
      </c>
      <c r="T60" s="182">
        <v>1</v>
      </c>
      <c r="U60" s="182">
        <v>0</v>
      </c>
      <c r="V60" s="182">
        <v>0</v>
      </c>
      <c r="W60" s="182">
        <v>0</v>
      </c>
      <c r="X60" s="182">
        <v>1</v>
      </c>
      <c r="Y60" s="182">
        <v>0</v>
      </c>
      <c r="Z60" s="182">
        <v>3</v>
      </c>
      <c r="AA60" s="182">
        <v>0</v>
      </c>
      <c r="AB60" s="182">
        <v>0</v>
      </c>
      <c r="AC60" s="182">
        <v>0</v>
      </c>
      <c r="AD60" s="182">
        <v>-1</v>
      </c>
      <c r="AE60" s="182">
        <v>0</v>
      </c>
      <c r="AF60" s="182">
        <v>-2</v>
      </c>
      <c r="AG60" s="182">
        <v>0</v>
      </c>
      <c r="AH60" s="182">
        <v>2</v>
      </c>
      <c r="AI60" s="182">
        <v>2</v>
      </c>
      <c r="AJ60" s="182">
        <v>-1</v>
      </c>
      <c r="AK60" s="182">
        <v>0</v>
      </c>
      <c r="AL60" s="182">
        <v>0</v>
      </c>
      <c r="AM60" s="182">
        <v>0</v>
      </c>
      <c r="AN60" s="182">
        <v>0</v>
      </c>
      <c r="AO60" s="182">
        <v>0</v>
      </c>
      <c r="AP60" s="182">
        <v>1</v>
      </c>
      <c r="AQ60" s="182">
        <v>0</v>
      </c>
      <c r="AR60" s="182">
        <v>0</v>
      </c>
      <c r="AS60" s="182">
        <v>0</v>
      </c>
      <c r="AT60" s="182">
        <v>0</v>
      </c>
      <c r="AU60" s="35"/>
      <c r="AV60" s="35"/>
      <c r="AW60" s="35"/>
      <c r="AX60" s="35"/>
      <c r="AY60" s="35"/>
      <c r="AZ60" s="35"/>
      <c r="BA60" s="35"/>
      <c r="BB60" s="35"/>
      <c r="BC60" s="35"/>
      <c r="BD60" s="35"/>
      <c r="BE60" s="35"/>
      <c r="BF60" s="35"/>
      <c r="BG60" s="35"/>
      <c r="BH60" s="35"/>
      <c r="BI60" s="35"/>
      <c r="BJ60" s="35"/>
      <c r="BK60" s="35"/>
      <c r="BL60" s="35"/>
      <c r="BM60" s="35"/>
      <c r="BN60" s="35"/>
      <c r="BO60" s="35"/>
      <c r="BP60" s="35"/>
      <c r="BQ60" s="35"/>
      <c r="BR60" s="35"/>
    </row>
    <row r="61" spans="1:70" x14ac:dyDescent="0.25">
      <c r="A61" s="33" t="s">
        <v>55</v>
      </c>
      <c r="B61" s="34" t="s">
        <v>320</v>
      </c>
      <c r="C61" s="182">
        <v>0</v>
      </c>
      <c r="D61" s="182">
        <v>0</v>
      </c>
      <c r="E61" s="182">
        <v>0</v>
      </c>
      <c r="F61" s="182">
        <v>0</v>
      </c>
      <c r="G61" s="182">
        <v>0</v>
      </c>
      <c r="H61" s="182">
        <v>0</v>
      </c>
      <c r="I61" s="182">
        <v>0</v>
      </c>
      <c r="J61" s="182">
        <v>0</v>
      </c>
      <c r="K61" s="182">
        <v>0</v>
      </c>
      <c r="L61" s="182">
        <v>0</v>
      </c>
      <c r="M61" s="182">
        <v>0</v>
      </c>
      <c r="N61" s="182">
        <v>0</v>
      </c>
      <c r="O61" s="182">
        <v>0</v>
      </c>
      <c r="P61" s="182">
        <v>0</v>
      </c>
      <c r="Q61" s="182">
        <v>0</v>
      </c>
      <c r="R61" s="182">
        <v>0</v>
      </c>
      <c r="S61" s="182">
        <v>0</v>
      </c>
      <c r="T61" s="182">
        <v>0</v>
      </c>
      <c r="U61" s="182">
        <v>0</v>
      </c>
      <c r="V61" s="182">
        <v>0</v>
      </c>
      <c r="W61" s="182">
        <v>0</v>
      </c>
      <c r="X61" s="182">
        <v>0</v>
      </c>
      <c r="Y61" s="182">
        <v>0</v>
      </c>
      <c r="Z61" s="182">
        <v>0</v>
      </c>
      <c r="AA61" s="182">
        <v>0</v>
      </c>
      <c r="AB61" s="182">
        <v>0</v>
      </c>
      <c r="AC61" s="182">
        <v>0</v>
      </c>
      <c r="AD61" s="182">
        <v>0</v>
      </c>
      <c r="AE61" s="182">
        <v>0</v>
      </c>
      <c r="AF61" s="182">
        <v>0</v>
      </c>
      <c r="AG61" s="182">
        <v>0</v>
      </c>
      <c r="AH61" s="182">
        <v>0</v>
      </c>
      <c r="AI61" s="182">
        <v>0</v>
      </c>
      <c r="AJ61" s="182">
        <v>0</v>
      </c>
      <c r="AK61" s="182">
        <v>0</v>
      </c>
      <c r="AL61" s="182">
        <v>0</v>
      </c>
      <c r="AM61" s="182">
        <v>0</v>
      </c>
      <c r="AN61" s="182">
        <v>0</v>
      </c>
      <c r="AO61" s="182">
        <v>0</v>
      </c>
      <c r="AP61" s="182">
        <v>0</v>
      </c>
      <c r="AQ61" s="182">
        <v>0</v>
      </c>
      <c r="AR61" s="182">
        <v>0</v>
      </c>
      <c r="AS61" s="182">
        <v>0</v>
      </c>
      <c r="AT61" s="182">
        <v>0</v>
      </c>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row>
    <row r="62" spans="1:70" x14ac:dyDescent="0.25">
      <c r="A62" s="33" t="s">
        <v>56</v>
      </c>
      <c r="B62" s="34" t="s">
        <v>256</v>
      </c>
      <c r="C62" s="182">
        <v>2</v>
      </c>
      <c r="D62" s="182">
        <v>2</v>
      </c>
      <c r="E62" s="182">
        <v>2</v>
      </c>
      <c r="F62" s="182">
        <v>0</v>
      </c>
      <c r="G62" s="182">
        <v>0</v>
      </c>
      <c r="H62" s="182">
        <v>0</v>
      </c>
      <c r="I62" s="182">
        <v>0</v>
      </c>
      <c r="J62" s="182">
        <v>0</v>
      </c>
      <c r="K62" s="182">
        <v>0</v>
      </c>
      <c r="L62" s="182">
        <v>0</v>
      </c>
      <c r="M62" s="182">
        <v>0</v>
      </c>
      <c r="N62" s="182">
        <v>0</v>
      </c>
      <c r="O62" s="182">
        <v>0</v>
      </c>
      <c r="P62" s="182">
        <v>0</v>
      </c>
      <c r="Q62" s="182">
        <v>0</v>
      </c>
      <c r="R62" s="182">
        <v>0</v>
      </c>
      <c r="S62" s="182">
        <v>0</v>
      </c>
      <c r="T62" s="182">
        <v>0</v>
      </c>
      <c r="U62" s="182">
        <v>0</v>
      </c>
      <c r="V62" s="182">
        <v>0</v>
      </c>
      <c r="W62" s="182">
        <v>0</v>
      </c>
      <c r="X62" s="182">
        <v>0</v>
      </c>
      <c r="Y62" s="182">
        <v>0</v>
      </c>
      <c r="Z62" s="182">
        <v>0</v>
      </c>
      <c r="AA62" s="182">
        <v>0</v>
      </c>
      <c r="AB62" s="182">
        <v>2</v>
      </c>
      <c r="AC62" s="182">
        <v>0</v>
      </c>
      <c r="AD62" s="182">
        <v>2</v>
      </c>
      <c r="AE62" s="182">
        <v>0</v>
      </c>
      <c r="AF62" s="182">
        <v>0</v>
      </c>
      <c r="AG62" s="182">
        <v>0</v>
      </c>
      <c r="AH62" s="182">
        <v>0</v>
      </c>
      <c r="AI62" s="182">
        <v>0</v>
      </c>
      <c r="AJ62" s="182">
        <v>0</v>
      </c>
      <c r="AK62" s="182">
        <v>0</v>
      </c>
      <c r="AL62" s="182">
        <v>0</v>
      </c>
      <c r="AM62" s="182">
        <v>0</v>
      </c>
      <c r="AN62" s="182">
        <v>0</v>
      </c>
      <c r="AO62" s="182">
        <v>0</v>
      </c>
      <c r="AP62" s="182">
        <v>0</v>
      </c>
      <c r="AQ62" s="182">
        <v>0</v>
      </c>
      <c r="AR62" s="182">
        <v>0</v>
      </c>
      <c r="AS62" s="182">
        <v>0</v>
      </c>
      <c r="AT62" s="182">
        <v>0</v>
      </c>
      <c r="AU62" s="35"/>
      <c r="AV62" s="35"/>
      <c r="AW62" s="35"/>
      <c r="AX62" s="35"/>
      <c r="AY62" s="35"/>
      <c r="AZ62" s="35"/>
      <c r="BA62" s="35"/>
      <c r="BB62" s="35"/>
      <c r="BC62" s="35"/>
      <c r="BD62" s="35"/>
      <c r="BE62" s="35"/>
      <c r="BF62" s="35"/>
      <c r="BG62" s="35"/>
      <c r="BH62" s="35"/>
      <c r="BI62" s="35"/>
      <c r="BJ62" s="35"/>
      <c r="BK62" s="35"/>
      <c r="BL62" s="35"/>
      <c r="BM62" s="35"/>
      <c r="BN62" s="35"/>
      <c r="BO62" s="35"/>
      <c r="BP62" s="35"/>
      <c r="BQ62" s="35"/>
      <c r="BR62" s="35"/>
    </row>
    <row r="63" spans="1:70" x14ac:dyDescent="0.25">
      <c r="A63" s="33" t="s">
        <v>57</v>
      </c>
      <c r="B63" s="34" t="s">
        <v>340</v>
      </c>
      <c r="C63" s="182">
        <v>2</v>
      </c>
      <c r="D63" s="182">
        <v>2</v>
      </c>
      <c r="E63" s="182">
        <v>2</v>
      </c>
      <c r="F63" s="182">
        <v>2</v>
      </c>
      <c r="G63" s="182">
        <v>4</v>
      </c>
      <c r="H63" s="182">
        <v>0</v>
      </c>
      <c r="I63" s="182">
        <v>0</v>
      </c>
      <c r="J63" s="182">
        <v>0</v>
      </c>
      <c r="K63" s="182">
        <v>0</v>
      </c>
      <c r="L63" s="182">
        <v>0</v>
      </c>
      <c r="M63" s="182">
        <v>0</v>
      </c>
      <c r="N63" s="182">
        <v>0</v>
      </c>
      <c r="O63" s="182">
        <v>0</v>
      </c>
      <c r="P63" s="182">
        <v>2</v>
      </c>
      <c r="Q63" s="182">
        <v>1</v>
      </c>
      <c r="R63" s="182">
        <v>-1</v>
      </c>
      <c r="S63" s="182">
        <v>0</v>
      </c>
      <c r="T63" s="182">
        <v>0</v>
      </c>
      <c r="U63" s="182">
        <v>0</v>
      </c>
      <c r="V63" s="182">
        <v>0</v>
      </c>
      <c r="W63" s="182">
        <v>0</v>
      </c>
      <c r="X63" s="182">
        <v>0</v>
      </c>
      <c r="Y63" s="182">
        <v>0</v>
      </c>
      <c r="Z63" s="182">
        <v>0</v>
      </c>
      <c r="AA63" s="182">
        <v>0</v>
      </c>
      <c r="AB63" s="182">
        <v>0</v>
      </c>
      <c r="AC63" s="182">
        <v>0</v>
      </c>
      <c r="AD63" s="182">
        <v>0</v>
      </c>
      <c r="AE63" s="182">
        <v>0</v>
      </c>
      <c r="AF63" s="182">
        <v>0</v>
      </c>
      <c r="AG63" s="182">
        <v>0</v>
      </c>
      <c r="AH63" s="182">
        <v>2</v>
      </c>
      <c r="AI63" s="182">
        <v>4</v>
      </c>
      <c r="AJ63" s="182">
        <v>4</v>
      </c>
      <c r="AK63" s="182">
        <v>1</v>
      </c>
      <c r="AL63" s="182">
        <v>2</v>
      </c>
      <c r="AM63" s="182">
        <v>2</v>
      </c>
      <c r="AN63" s="182">
        <v>0</v>
      </c>
      <c r="AO63" s="182">
        <v>1</v>
      </c>
      <c r="AP63" s="182">
        <v>4</v>
      </c>
      <c r="AQ63" s="182">
        <v>0</v>
      </c>
      <c r="AR63" s="182">
        <v>0</v>
      </c>
      <c r="AS63" s="182">
        <v>0</v>
      </c>
      <c r="AT63" s="182">
        <v>0</v>
      </c>
      <c r="AU63" s="35"/>
      <c r="AV63" s="35"/>
      <c r="AW63" s="35"/>
      <c r="AX63" s="35"/>
      <c r="AY63" s="35"/>
      <c r="AZ63" s="35"/>
      <c r="BA63" s="35"/>
      <c r="BB63" s="35"/>
      <c r="BC63" s="35"/>
      <c r="BD63" s="35"/>
      <c r="BE63" s="35"/>
      <c r="BF63" s="35"/>
      <c r="BG63" s="35"/>
      <c r="BH63" s="35"/>
      <c r="BI63" s="35"/>
      <c r="BJ63" s="35"/>
      <c r="BK63" s="35"/>
      <c r="BL63" s="35"/>
      <c r="BM63" s="35"/>
      <c r="BN63" s="35"/>
      <c r="BO63" s="35"/>
      <c r="BP63" s="35"/>
      <c r="BQ63" s="35"/>
      <c r="BR63" s="35"/>
    </row>
    <row r="64" spans="1:70" x14ac:dyDescent="0.25">
      <c r="A64" s="33" t="s">
        <v>58</v>
      </c>
      <c r="B64" s="34" t="s">
        <v>237</v>
      </c>
      <c r="C64" s="182">
        <v>0</v>
      </c>
      <c r="D64" s="182">
        <v>4</v>
      </c>
      <c r="E64" s="182">
        <v>0</v>
      </c>
      <c r="F64" s="182">
        <v>0</v>
      </c>
      <c r="G64" s="182">
        <v>0</v>
      </c>
      <c r="H64" s="182">
        <v>2</v>
      </c>
      <c r="I64" s="182">
        <v>0</v>
      </c>
      <c r="J64" s="182">
        <v>0</v>
      </c>
      <c r="K64" s="182">
        <v>0</v>
      </c>
      <c r="L64" s="182">
        <v>0</v>
      </c>
      <c r="M64" s="182">
        <v>0</v>
      </c>
      <c r="N64" s="182">
        <v>0</v>
      </c>
      <c r="O64" s="182">
        <v>2</v>
      </c>
      <c r="P64" s="182">
        <v>0</v>
      </c>
      <c r="Q64" s="182">
        <v>3</v>
      </c>
      <c r="R64" s="182">
        <v>1</v>
      </c>
      <c r="S64" s="182">
        <v>0</v>
      </c>
      <c r="T64" s="182">
        <v>1</v>
      </c>
      <c r="U64" s="182">
        <v>0</v>
      </c>
      <c r="V64" s="182">
        <v>0</v>
      </c>
      <c r="W64" s="182">
        <v>0</v>
      </c>
      <c r="X64" s="182">
        <v>1</v>
      </c>
      <c r="Y64" s="182">
        <v>0</v>
      </c>
      <c r="Z64" s="182">
        <v>0</v>
      </c>
      <c r="AA64" s="182">
        <v>0</v>
      </c>
      <c r="AB64" s="182">
        <v>1</v>
      </c>
      <c r="AC64" s="182">
        <v>0</v>
      </c>
      <c r="AD64" s="182">
        <v>2</v>
      </c>
      <c r="AE64" s="182">
        <v>0</v>
      </c>
      <c r="AF64" s="182">
        <v>2</v>
      </c>
      <c r="AG64" s="182">
        <v>0</v>
      </c>
      <c r="AH64" s="182">
        <v>2</v>
      </c>
      <c r="AI64" s="182">
        <v>0</v>
      </c>
      <c r="AJ64" s="182">
        <v>0</v>
      </c>
      <c r="AK64" s="182">
        <v>0</v>
      </c>
      <c r="AL64" s="182">
        <v>1</v>
      </c>
      <c r="AM64" s="182">
        <v>1</v>
      </c>
      <c r="AN64" s="182">
        <v>0</v>
      </c>
      <c r="AO64" s="182">
        <v>0</v>
      </c>
      <c r="AP64" s="182">
        <v>0</v>
      </c>
      <c r="AQ64" s="182">
        <v>0</v>
      </c>
      <c r="AR64" s="182">
        <v>0</v>
      </c>
      <c r="AS64" s="182">
        <v>0</v>
      </c>
      <c r="AT64" s="182">
        <v>0</v>
      </c>
      <c r="AU64" s="35"/>
      <c r="AV64" s="35"/>
      <c r="AW64" s="35"/>
      <c r="AX64" s="35"/>
      <c r="AY64" s="35"/>
      <c r="AZ64" s="35"/>
      <c r="BA64" s="35"/>
      <c r="BB64" s="35"/>
      <c r="BC64" s="35"/>
      <c r="BD64" s="35"/>
      <c r="BE64" s="35"/>
      <c r="BF64" s="35"/>
      <c r="BG64" s="35"/>
      <c r="BH64" s="35"/>
      <c r="BI64" s="35"/>
      <c r="BJ64" s="35"/>
      <c r="BK64" s="35"/>
      <c r="BL64" s="35"/>
      <c r="BM64" s="35"/>
      <c r="BN64" s="35"/>
      <c r="BO64" s="35"/>
      <c r="BP64" s="35"/>
      <c r="BQ64" s="35"/>
      <c r="BR64" s="35"/>
    </row>
    <row r="65" spans="1:70" x14ac:dyDescent="0.25">
      <c r="A65" s="33" t="s">
        <v>59</v>
      </c>
      <c r="B65" s="34" t="s">
        <v>335</v>
      </c>
      <c r="C65" s="182">
        <v>2</v>
      </c>
      <c r="D65" s="182">
        <v>2</v>
      </c>
      <c r="E65" s="182">
        <v>-1</v>
      </c>
      <c r="F65" s="182">
        <v>0</v>
      </c>
      <c r="G65" s="182">
        <v>0</v>
      </c>
      <c r="H65" s="182">
        <v>0</v>
      </c>
      <c r="I65" s="182">
        <v>0</v>
      </c>
      <c r="J65" s="182">
        <v>0</v>
      </c>
      <c r="K65" s="182">
        <v>0</v>
      </c>
      <c r="L65" s="182">
        <v>0</v>
      </c>
      <c r="M65" s="182">
        <v>-3</v>
      </c>
      <c r="N65" s="182">
        <v>0</v>
      </c>
      <c r="O65" s="182">
        <v>0</v>
      </c>
      <c r="P65" s="182">
        <v>0</v>
      </c>
      <c r="Q65" s="182">
        <v>-1</v>
      </c>
      <c r="R65" s="182">
        <v>0</v>
      </c>
      <c r="S65" s="182">
        <v>0</v>
      </c>
      <c r="T65" s="182">
        <v>0</v>
      </c>
      <c r="U65" s="182">
        <v>0</v>
      </c>
      <c r="V65" s="182">
        <v>0</v>
      </c>
      <c r="W65" s="182">
        <v>0</v>
      </c>
      <c r="X65" s="182">
        <v>0</v>
      </c>
      <c r="Y65" s="182">
        <v>0</v>
      </c>
      <c r="Z65" s="182">
        <v>0</v>
      </c>
      <c r="AA65" s="182">
        <v>0</v>
      </c>
      <c r="AB65" s="182">
        <v>-1</v>
      </c>
      <c r="AC65" s="182">
        <v>0</v>
      </c>
      <c r="AD65" s="182">
        <v>1</v>
      </c>
      <c r="AE65" s="182">
        <v>0</v>
      </c>
      <c r="AF65" s="182">
        <v>0</v>
      </c>
      <c r="AG65" s="182">
        <v>0</v>
      </c>
      <c r="AH65" s="182">
        <v>2</v>
      </c>
      <c r="AI65" s="182">
        <v>0</v>
      </c>
      <c r="AJ65" s="182">
        <v>0</v>
      </c>
      <c r="AK65" s="182">
        <v>0</v>
      </c>
      <c r="AL65" s="182">
        <v>0</v>
      </c>
      <c r="AM65" s="182">
        <v>0</v>
      </c>
      <c r="AN65" s="182">
        <v>0</v>
      </c>
      <c r="AO65" s="182">
        <v>0</v>
      </c>
      <c r="AP65" s="182">
        <v>0</v>
      </c>
      <c r="AQ65" s="182">
        <v>0</v>
      </c>
      <c r="AR65" s="182">
        <v>0</v>
      </c>
      <c r="AS65" s="182">
        <v>0</v>
      </c>
      <c r="AT65" s="182">
        <v>0</v>
      </c>
      <c r="AU65" s="35"/>
      <c r="AV65" s="35"/>
      <c r="AW65" s="35"/>
      <c r="AX65" s="35"/>
      <c r="AY65" s="35"/>
      <c r="AZ65" s="35"/>
      <c r="BA65" s="35"/>
      <c r="BB65" s="35"/>
      <c r="BC65" s="35"/>
      <c r="BD65" s="35"/>
      <c r="BE65" s="35"/>
      <c r="BF65" s="35"/>
      <c r="BG65" s="35"/>
      <c r="BH65" s="35"/>
      <c r="BI65" s="35"/>
      <c r="BJ65" s="35"/>
      <c r="BK65" s="35"/>
      <c r="BL65" s="35"/>
      <c r="BM65" s="35"/>
      <c r="BN65" s="35"/>
      <c r="BO65" s="35"/>
      <c r="BP65" s="35"/>
      <c r="BQ65" s="35"/>
      <c r="BR65" s="35"/>
    </row>
    <row r="66" spans="1:70" x14ac:dyDescent="0.25">
      <c r="A66" s="33" t="s">
        <v>60</v>
      </c>
      <c r="B66" s="34" t="s">
        <v>240</v>
      </c>
      <c r="C66" s="182">
        <v>1</v>
      </c>
      <c r="D66" s="182">
        <v>1</v>
      </c>
      <c r="E66" s="182">
        <v>1</v>
      </c>
      <c r="F66" s="182">
        <v>0</v>
      </c>
      <c r="G66" s="182">
        <v>0</v>
      </c>
      <c r="H66" s="182">
        <v>0</v>
      </c>
      <c r="I66" s="182">
        <v>0</v>
      </c>
      <c r="J66" s="182">
        <v>0</v>
      </c>
      <c r="K66" s="182">
        <v>0</v>
      </c>
      <c r="L66" s="182">
        <v>0</v>
      </c>
      <c r="M66" s="182">
        <v>0</v>
      </c>
      <c r="N66" s="182">
        <v>0</v>
      </c>
      <c r="O66" s="182">
        <v>0</v>
      </c>
      <c r="P66" s="182">
        <v>0</v>
      </c>
      <c r="Q66" s="182">
        <v>0</v>
      </c>
      <c r="R66" s="182">
        <v>5</v>
      </c>
      <c r="S66" s="182">
        <v>5</v>
      </c>
      <c r="T66" s="182">
        <v>0</v>
      </c>
      <c r="U66" s="182">
        <v>0</v>
      </c>
      <c r="V66" s="182">
        <v>0</v>
      </c>
      <c r="W66" s="182">
        <v>0</v>
      </c>
      <c r="X66" s="182">
        <v>0</v>
      </c>
      <c r="Y66" s="182">
        <v>0</v>
      </c>
      <c r="Z66" s="182">
        <v>0</v>
      </c>
      <c r="AA66" s="182">
        <v>0</v>
      </c>
      <c r="AB66" s="182">
        <v>1</v>
      </c>
      <c r="AC66" s="182">
        <v>0</v>
      </c>
      <c r="AD66" s="182">
        <v>2</v>
      </c>
      <c r="AE66" s="182">
        <v>2</v>
      </c>
      <c r="AF66" s="182">
        <v>0</v>
      </c>
      <c r="AG66" s="182">
        <v>0</v>
      </c>
      <c r="AH66" s="182">
        <v>0</v>
      </c>
      <c r="AI66" s="182">
        <v>0</v>
      </c>
      <c r="AJ66" s="182">
        <v>0</v>
      </c>
      <c r="AK66" s="182">
        <v>0</v>
      </c>
      <c r="AL66" s="182">
        <v>0</v>
      </c>
      <c r="AM66" s="182">
        <v>0</v>
      </c>
      <c r="AN66" s="182">
        <v>0</v>
      </c>
      <c r="AO66" s="182">
        <v>0</v>
      </c>
      <c r="AP66" s="182">
        <v>0</v>
      </c>
      <c r="AQ66" s="182">
        <v>0</v>
      </c>
      <c r="AR66" s="182">
        <v>0</v>
      </c>
      <c r="AS66" s="182">
        <v>0</v>
      </c>
      <c r="AT66" s="182">
        <v>0</v>
      </c>
      <c r="AU66" s="35"/>
      <c r="AV66" s="35"/>
      <c r="AW66" s="35"/>
      <c r="AX66" s="35"/>
      <c r="AY66" s="35"/>
      <c r="AZ66" s="35"/>
      <c r="BA66" s="35"/>
      <c r="BB66" s="35"/>
      <c r="BC66" s="35"/>
      <c r="BD66" s="35"/>
      <c r="BE66" s="35"/>
      <c r="BF66" s="35"/>
      <c r="BG66" s="35"/>
      <c r="BH66" s="35"/>
      <c r="BI66" s="35"/>
      <c r="BJ66" s="35"/>
      <c r="BK66" s="35"/>
      <c r="BL66" s="35"/>
      <c r="BM66" s="35"/>
      <c r="BN66" s="35"/>
      <c r="BO66" s="35"/>
      <c r="BP66" s="35"/>
      <c r="BQ66" s="35"/>
      <c r="BR66" s="35"/>
    </row>
    <row r="67" spans="1:70" x14ac:dyDescent="0.25">
      <c r="A67" s="33" t="s">
        <v>61</v>
      </c>
      <c r="B67" s="37" t="s">
        <v>337</v>
      </c>
      <c r="C67" s="182">
        <v>0</v>
      </c>
      <c r="D67" s="182">
        <v>0</v>
      </c>
      <c r="E67" s="182">
        <v>0</v>
      </c>
      <c r="F67" s="182">
        <v>0</v>
      </c>
      <c r="G67" s="182">
        <v>0</v>
      </c>
      <c r="H67" s="182">
        <v>0</v>
      </c>
      <c r="I67" s="182">
        <v>0</v>
      </c>
      <c r="J67" s="182">
        <v>0</v>
      </c>
      <c r="K67" s="182">
        <v>0</v>
      </c>
      <c r="L67" s="182">
        <v>0</v>
      </c>
      <c r="M67" s="182">
        <v>0</v>
      </c>
      <c r="N67" s="182">
        <v>0</v>
      </c>
      <c r="O67" s="182">
        <v>0</v>
      </c>
      <c r="P67" s="182">
        <v>5</v>
      </c>
      <c r="Q67" s="182">
        <v>0</v>
      </c>
      <c r="R67" s="182">
        <v>0</v>
      </c>
      <c r="S67" s="182">
        <v>0</v>
      </c>
      <c r="T67" s="182">
        <v>0</v>
      </c>
      <c r="U67" s="182">
        <v>0</v>
      </c>
      <c r="V67" s="182">
        <v>0</v>
      </c>
      <c r="W67" s="182">
        <v>0</v>
      </c>
      <c r="X67" s="182">
        <v>0</v>
      </c>
      <c r="Y67" s="182">
        <v>0</v>
      </c>
      <c r="Z67" s="182">
        <v>0</v>
      </c>
      <c r="AA67" s="182">
        <v>0</v>
      </c>
      <c r="AB67" s="182">
        <v>0</v>
      </c>
      <c r="AC67" s="182">
        <v>0</v>
      </c>
      <c r="AD67" s="182">
        <v>0</v>
      </c>
      <c r="AE67" s="182">
        <v>0</v>
      </c>
      <c r="AF67" s="182">
        <v>0</v>
      </c>
      <c r="AG67" s="182">
        <v>0</v>
      </c>
      <c r="AH67" s="182">
        <v>0</v>
      </c>
      <c r="AI67" s="182">
        <v>0</v>
      </c>
      <c r="AJ67" s="182">
        <v>0</v>
      </c>
      <c r="AK67" s="182">
        <v>0</v>
      </c>
      <c r="AL67" s="182">
        <v>0</v>
      </c>
      <c r="AM67" s="182">
        <v>0</v>
      </c>
      <c r="AN67" s="182">
        <v>1</v>
      </c>
      <c r="AO67" s="182">
        <v>0</v>
      </c>
      <c r="AP67" s="182">
        <v>0</v>
      </c>
      <c r="AQ67" s="182">
        <v>0</v>
      </c>
      <c r="AR67" s="182">
        <v>0</v>
      </c>
      <c r="AS67" s="182">
        <v>0</v>
      </c>
      <c r="AT67" s="182">
        <v>0</v>
      </c>
      <c r="AU67" s="35"/>
      <c r="AV67" s="35"/>
      <c r="AW67" s="35"/>
      <c r="AX67" s="35"/>
      <c r="AY67" s="35"/>
      <c r="AZ67" s="35"/>
      <c r="BA67" s="35"/>
      <c r="BB67" s="35"/>
      <c r="BC67" s="35"/>
      <c r="BD67" s="35"/>
      <c r="BE67" s="35"/>
      <c r="BF67" s="35"/>
      <c r="BG67" s="35"/>
      <c r="BH67" s="35"/>
      <c r="BI67" s="35"/>
      <c r="BJ67" s="35"/>
      <c r="BK67" s="35"/>
      <c r="BL67" s="35"/>
      <c r="BM67" s="35"/>
      <c r="BN67" s="35"/>
      <c r="BO67" s="35"/>
      <c r="BP67" s="35"/>
      <c r="BQ67" s="35"/>
      <c r="BR67" s="35"/>
    </row>
    <row r="68" spans="1:70" x14ac:dyDescent="0.25">
      <c r="A68" s="33" t="s">
        <v>62</v>
      </c>
      <c r="B68" s="34" t="s">
        <v>286</v>
      </c>
      <c r="C68" s="182">
        <v>0</v>
      </c>
      <c r="D68" s="182">
        <v>0</v>
      </c>
      <c r="E68" s="182">
        <v>0</v>
      </c>
      <c r="F68" s="182">
        <v>0</v>
      </c>
      <c r="G68" s="182">
        <v>0</v>
      </c>
      <c r="H68" s="182">
        <v>0</v>
      </c>
      <c r="I68" s="182">
        <v>0</v>
      </c>
      <c r="J68" s="182">
        <v>0</v>
      </c>
      <c r="K68" s="182">
        <v>0</v>
      </c>
      <c r="L68" s="182">
        <v>2</v>
      </c>
      <c r="M68" s="182">
        <v>2</v>
      </c>
      <c r="N68" s="182">
        <v>0</v>
      </c>
      <c r="O68" s="182">
        <v>0</v>
      </c>
      <c r="P68" s="182">
        <v>5</v>
      </c>
      <c r="Q68" s="182">
        <v>0</v>
      </c>
      <c r="R68" s="182">
        <v>0</v>
      </c>
      <c r="S68" s="182">
        <v>0</v>
      </c>
      <c r="T68" s="182">
        <v>1</v>
      </c>
      <c r="U68" s="182">
        <v>1</v>
      </c>
      <c r="V68" s="182">
        <v>1</v>
      </c>
      <c r="W68" s="182">
        <v>2</v>
      </c>
      <c r="X68" s="182">
        <v>0</v>
      </c>
      <c r="Y68" s="182">
        <v>1</v>
      </c>
      <c r="Z68" s="182">
        <v>-1</v>
      </c>
      <c r="AA68" s="182">
        <v>1</v>
      </c>
      <c r="AB68" s="182">
        <v>1</v>
      </c>
      <c r="AC68" s="182">
        <v>0</v>
      </c>
      <c r="AD68" s="182">
        <v>0</v>
      </c>
      <c r="AE68" s="182">
        <v>0</v>
      </c>
      <c r="AF68" s="182">
        <v>0</v>
      </c>
      <c r="AG68" s="182">
        <v>0</v>
      </c>
      <c r="AH68" s="182">
        <v>2</v>
      </c>
      <c r="AI68" s="182">
        <v>0</v>
      </c>
      <c r="AJ68" s="182">
        <v>0</v>
      </c>
      <c r="AK68" s="182">
        <v>0</v>
      </c>
      <c r="AL68" s="182">
        <v>-2</v>
      </c>
      <c r="AM68" s="182">
        <v>-2</v>
      </c>
      <c r="AN68" s="182">
        <v>-1</v>
      </c>
      <c r="AO68" s="182">
        <v>-2</v>
      </c>
      <c r="AP68" s="182">
        <v>0</v>
      </c>
      <c r="AQ68" s="182">
        <v>0</v>
      </c>
      <c r="AR68" s="182">
        <v>0</v>
      </c>
      <c r="AS68" s="182">
        <v>0</v>
      </c>
      <c r="AT68" s="182">
        <v>2</v>
      </c>
      <c r="AU68" s="35"/>
      <c r="AV68" s="35"/>
      <c r="AW68" s="35"/>
      <c r="AX68" s="35"/>
      <c r="AY68" s="35"/>
      <c r="AZ68" s="35"/>
      <c r="BA68" s="35"/>
      <c r="BB68" s="35"/>
      <c r="BC68" s="35"/>
      <c r="BD68" s="35"/>
      <c r="BE68" s="35"/>
      <c r="BF68" s="35"/>
      <c r="BG68" s="35"/>
      <c r="BH68" s="35"/>
      <c r="BI68" s="35"/>
      <c r="BJ68" s="35"/>
      <c r="BK68" s="35"/>
      <c r="BL68" s="35"/>
      <c r="BM68" s="35"/>
      <c r="BN68" s="35"/>
      <c r="BO68" s="35"/>
      <c r="BP68" s="35"/>
      <c r="BQ68" s="35"/>
      <c r="BR68" s="35"/>
    </row>
    <row r="69" spans="1:70" x14ac:dyDescent="0.25">
      <c r="A69" s="33" t="s">
        <v>63</v>
      </c>
      <c r="B69" s="34" t="s">
        <v>299</v>
      </c>
      <c r="C69" s="182">
        <v>0</v>
      </c>
      <c r="D69" s="182">
        <v>0</v>
      </c>
      <c r="E69" s="182">
        <v>0</v>
      </c>
      <c r="F69" s="182">
        <v>0</v>
      </c>
      <c r="G69" s="182">
        <v>0</v>
      </c>
      <c r="H69" s="182">
        <v>0</v>
      </c>
      <c r="I69" s="182">
        <v>0</v>
      </c>
      <c r="J69" s="182">
        <v>0</v>
      </c>
      <c r="K69" s="182">
        <v>0</v>
      </c>
      <c r="L69" s="182">
        <v>-1</v>
      </c>
      <c r="M69" s="182">
        <v>-1</v>
      </c>
      <c r="N69" s="182">
        <v>-1</v>
      </c>
      <c r="O69" s="182">
        <v>0</v>
      </c>
      <c r="P69" s="182">
        <v>5</v>
      </c>
      <c r="Q69" s="182">
        <v>0</v>
      </c>
      <c r="R69" s="182">
        <v>0</v>
      </c>
      <c r="S69" s="182">
        <v>0</v>
      </c>
      <c r="T69" s="182">
        <v>0</v>
      </c>
      <c r="U69" s="182">
        <v>0</v>
      </c>
      <c r="V69" s="182">
        <v>0</v>
      </c>
      <c r="W69" s="182">
        <v>0</v>
      </c>
      <c r="X69" s="182">
        <v>0</v>
      </c>
      <c r="Y69" s="182">
        <v>0</v>
      </c>
      <c r="Z69" s="182">
        <v>0</v>
      </c>
      <c r="AA69" s="182">
        <v>0</v>
      </c>
      <c r="AB69" s="182">
        <v>0</v>
      </c>
      <c r="AC69" s="182">
        <v>0</v>
      </c>
      <c r="AD69" s="182">
        <v>0</v>
      </c>
      <c r="AE69" s="182">
        <v>0</v>
      </c>
      <c r="AF69" s="182">
        <v>0</v>
      </c>
      <c r="AG69" s="182">
        <v>0</v>
      </c>
      <c r="AH69" s="182">
        <v>2</v>
      </c>
      <c r="AI69" s="182">
        <v>0</v>
      </c>
      <c r="AJ69" s="182">
        <v>0</v>
      </c>
      <c r="AK69" s="182">
        <v>0</v>
      </c>
      <c r="AL69" s="182">
        <v>0</v>
      </c>
      <c r="AM69" s="182">
        <v>0</v>
      </c>
      <c r="AN69" s="182">
        <v>0</v>
      </c>
      <c r="AO69" s="182">
        <v>0</v>
      </c>
      <c r="AP69" s="182">
        <v>0</v>
      </c>
      <c r="AQ69" s="182">
        <v>0</v>
      </c>
      <c r="AR69" s="182">
        <v>0</v>
      </c>
      <c r="AS69" s="182">
        <v>0</v>
      </c>
      <c r="AT69" s="182">
        <v>0</v>
      </c>
      <c r="AU69" s="35"/>
      <c r="AV69" s="35"/>
      <c r="AW69" s="35"/>
      <c r="AX69" s="35"/>
      <c r="AY69" s="35"/>
      <c r="AZ69" s="35"/>
      <c r="BA69" s="35"/>
      <c r="BB69" s="35"/>
      <c r="BC69" s="35"/>
      <c r="BD69" s="35"/>
      <c r="BE69" s="35"/>
      <c r="BF69" s="35"/>
      <c r="BG69" s="35"/>
      <c r="BH69" s="35"/>
      <c r="BI69" s="35"/>
      <c r="BJ69" s="35"/>
      <c r="BK69" s="35"/>
      <c r="BL69" s="35"/>
      <c r="BM69" s="35"/>
      <c r="BN69" s="35"/>
      <c r="BO69" s="35"/>
      <c r="BP69" s="35"/>
      <c r="BQ69" s="35"/>
      <c r="BR69" s="35"/>
    </row>
    <row r="70" spans="1:70" x14ac:dyDescent="0.25">
      <c r="A70" s="33" t="s">
        <v>64</v>
      </c>
      <c r="B70" s="34" t="s">
        <v>275</v>
      </c>
      <c r="C70" s="182">
        <v>1</v>
      </c>
      <c r="D70" s="182">
        <v>0</v>
      </c>
      <c r="E70" s="182">
        <v>1</v>
      </c>
      <c r="F70" s="182">
        <v>0</v>
      </c>
      <c r="G70" s="182">
        <v>0</v>
      </c>
      <c r="H70" s="182">
        <v>0</v>
      </c>
      <c r="I70" s="182">
        <v>0</v>
      </c>
      <c r="J70" s="182">
        <v>0</v>
      </c>
      <c r="K70" s="182">
        <v>0</v>
      </c>
      <c r="L70" s="182">
        <v>1</v>
      </c>
      <c r="M70" s="182">
        <v>1</v>
      </c>
      <c r="N70" s="182">
        <v>1</v>
      </c>
      <c r="O70" s="182">
        <v>0</v>
      </c>
      <c r="P70" s="182">
        <v>4</v>
      </c>
      <c r="Q70" s="182">
        <v>0</v>
      </c>
      <c r="R70" s="182">
        <v>1</v>
      </c>
      <c r="S70" s="182">
        <v>1</v>
      </c>
      <c r="T70" s="182">
        <v>1</v>
      </c>
      <c r="U70" s="182">
        <v>1</v>
      </c>
      <c r="V70" s="182">
        <v>1</v>
      </c>
      <c r="W70" s="182">
        <v>1</v>
      </c>
      <c r="X70" s="182">
        <v>1</v>
      </c>
      <c r="Y70" s="182">
        <v>1</v>
      </c>
      <c r="Z70" s="182">
        <v>1</v>
      </c>
      <c r="AA70" s="182">
        <v>1</v>
      </c>
      <c r="AB70" s="182">
        <v>1</v>
      </c>
      <c r="AC70" s="182">
        <v>0</v>
      </c>
      <c r="AD70" s="182">
        <v>0</v>
      </c>
      <c r="AE70" s="182">
        <v>0</v>
      </c>
      <c r="AF70" s="182">
        <v>0</v>
      </c>
      <c r="AG70" s="182">
        <v>0</v>
      </c>
      <c r="AH70" s="182">
        <v>2</v>
      </c>
      <c r="AI70" s="182">
        <v>0</v>
      </c>
      <c r="AJ70" s="182">
        <v>0</v>
      </c>
      <c r="AK70" s="182">
        <v>0</v>
      </c>
      <c r="AL70" s="182">
        <v>0</v>
      </c>
      <c r="AM70" s="182">
        <v>0</v>
      </c>
      <c r="AN70" s="182">
        <v>0</v>
      </c>
      <c r="AO70" s="182">
        <v>0</v>
      </c>
      <c r="AP70" s="182">
        <v>0</v>
      </c>
      <c r="AQ70" s="182">
        <v>0</v>
      </c>
      <c r="AR70" s="182">
        <v>0</v>
      </c>
      <c r="AS70" s="182">
        <v>0</v>
      </c>
      <c r="AT70" s="182">
        <v>2</v>
      </c>
      <c r="AU70" s="35"/>
      <c r="AV70" s="35"/>
      <c r="AW70" s="35"/>
      <c r="AX70" s="35"/>
      <c r="AY70" s="35"/>
      <c r="AZ70" s="35"/>
      <c r="BA70" s="35"/>
      <c r="BB70" s="35"/>
      <c r="BC70" s="35"/>
      <c r="BD70" s="35"/>
      <c r="BE70" s="35"/>
      <c r="BF70" s="35"/>
      <c r="BG70" s="35"/>
      <c r="BH70" s="35"/>
      <c r="BI70" s="35"/>
      <c r="BJ70" s="35"/>
      <c r="BK70" s="35"/>
      <c r="BL70" s="35"/>
      <c r="BM70" s="35"/>
      <c r="BN70" s="35"/>
      <c r="BO70" s="35"/>
      <c r="BP70" s="35"/>
      <c r="BQ70" s="35"/>
      <c r="BR70" s="35"/>
    </row>
    <row r="71" spans="1:70" x14ac:dyDescent="0.25">
      <c r="A71" s="33" t="s">
        <v>65</v>
      </c>
      <c r="B71" s="34" t="s">
        <v>285</v>
      </c>
      <c r="C71" s="182">
        <v>0</v>
      </c>
      <c r="D71" s="182">
        <v>0</v>
      </c>
      <c r="E71" s="182">
        <v>0</v>
      </c>
      <c r="F71" s="182">
        <v>0</v>
      </c>
      <c r="G71" s="182">
        <v>0</v>
      </c>
      <c r="H71" s="182">
        <v>0</v>
      </c>
      <c r="I71" s="182">
        <v>0</v>
      </c>
      <c r="J71" s="182">
        <v>0</v>
      </c>
      <c r="K71" s="182">
        <v>0</v>
      </c>
      <c r="L71" s="182">
        <v>1</v>
      </c>
      <c r="M71" s="182">
        <v>1</v>
      </c>
      <c r="N71" s="182">
        <v>1</v>
      </c>
      <c r="O71" s="182">
        <v>0</v>
      </c>
      <c r="P71" s="182">
        <v>3</v>
      </c>
      <c r="Q71" s="182">
        <v>0</v>
      </c>
      <c r="R71" s="182">
        <v>0</v>
      </c>
      <c r="S71" s="182">
        <v>0</v>
      </c>
      <c r="T71" s="182">
        <v>1</v>
      </c>
      <c r="U71" s="182">
        <v>1</v>
      </c>
      <c r="V71" s="182">
        <v>1</v>
      </c>
      <c r="W71" s="182">
        <v>2</v>
      </c>
      <c r="X71" s="182">
        <v>0</v>
      </c>
      <c r="Y71" s="182">
        <v>0</v>
      </c>
      <c r="Z71" s="182">
        <v>0</v>
      </c>
      <c r="AA71" s="182">
        <v>1</v>
      </c>
      <c r="AB71" s="182">
        <v>1</v>
      </c>
      <c r="AC71" s="182">
        <v>0</v>
      </c>
      <c r="AD71" s="182">
        <v>0</v>
      </c>
      <c r="AE71" s="182">
        <v>0</v>
      </c>
      <c r="AF71" s="182">
        <v>0</v>
      </c>
      <c r="AG71" s="182">
        <v>0</v>
      </c>
      <c r="AH71" s="182">
        <v>2</v>
      </c>
      <c r="AI71" s="182">
        <v>0</v>
      </c>
      <c r="AJ71" s="182">
        <v>0</v>
      </c>
      <c r="AK71" s="182">
        <v>0</v>
      </c>
      <c r="AL71" s="182">
        <v>0</v>
      </c>
      <c r="AM71" s="182">
        <v>0</v>
      </c>
      <c r="AN71" s="182">
        <v>0</v>
      </c>
      <c r="AO71" s="182">
        <v>0</v>
      </c>
      <c r="AP71" s="182">
        <v>0</v>
      </c>
      <c r="AQ71" s="182">
        <v>0</v>
      </c>
      <c r="AR71" s="182">
        <v>0</v>
      </c>
      <c r="AS71" s="182">
        <v>0</v>
      </c>
      <c r="AT71" s="182">
        <v>2</v>
      </c>
      <c r="AU71" s="35"/>
      <c r="AV71" s="35"/>
      <c r="AW71" s="35"/>
      <c r="AX71" s="35"/>
      <c r="AY71" s="35"/>
      <c r="AZ71" s="35"/>
      <c r="BA71" s="35"/>
      <c r="BB71" s="35"/>
      <c r="BC71" s="35"/>
      <c r="BD71" s="35"/>
      <c r="BE71" s="35"/>
      <c r="BF71" s="35"/>
      <c r="BG71" s="35"/>
      <c r="BH71" s="35"/>
      <c r="BI71" s="35"/>
      <c r="BJ71" s="35"/>
      <c r="BK71" s="35"/>
      <c r="BL71" s="35"/>
      <c r="BM71" s="35"/>
      <c r="BN71" s="35"/>
      <c r="BO71" s="35"/>
      <c r="BP71" s="35"/>
      <c r="BQ71" s="35"/>
      <c r="BR71" s="35"/>
    </row>
    <row r="72" spans="1:70" x14ac:dyDescent="0.25">
      <c r="A72" s="33" t="s">
        <v>66</v>
      </c>
      <c r="B72" s="34" t="s">
        <v>283</v>
      </c>
      <c r="C72" s="182">
        <v>0</v>
      </c>
      <c r="D72" s="182">
        <v>0</v>
      </c>
      <c r="E72" s="182">
        <v>0</v>
      </c>
      <c r="F72" s="182">
        <v>0</v>
      </c>
      <c r="G72" s="182">
        <v>1</v>
      </c>
      <c r="H72" s="182">
        <v>0</v>
      </c>
      <c r="I72" s="182">
        <v>0</v>
      </c>
      <c r="J72" s="182">
        <v>0</v>
      </c>
      <c r="K72" s="182">
        <v>0</v>
      </c>
      <c r="L72" s="182">
        <v>0</v>
      </c>
      <c r="M72" s="182">
        <v>0</v>
      </c>
      <c r="N72" s="182">
        <v>0</v>
      </c>
      <c r="O72" s="182">
        <v>0</v>
      </c>
      <c r="P72" s="182">
        <v>3</v>
      </c>
      <c r="Q72" s="182">
        <v>0</v>
      </c>
      <c r="R72" s="182">
        <v>1</v>
      </c>
      <c r="S72" s="182">
        <v>1</v>
      </c>
      <c r="T72" s="182">
        <v>0</v>
      </c>
      <c r="U72" s="182">
        <v>0</v>
      </c>
      <c r="V72" s="182">
        <v>0</v>
      </c>
      <c r="W72" s="182">
        <v>0</v>
      </c>
      <c r="X72" s="182">
        <v>0</v>
      </c>
      <c r="Y72" s="182">
        <v>0</v>
      </c>
      <c r="Z72" s="182">
        <v>0</v>
      </c>
      <c r="AA72" s="182">
        <v>0</v>
      </c>
      <c r="AB72" s="182">
        <v>0</v>
      </c>
      <c r="AC72" s="182">
        <v>0</v>
      </c>
      <c r="AD72" s="182">
        <v>0</v>
      </c>
      <c r="AE72" s="182">
        <v>0</v>
      </c>
      <c r="AF72" s="182">
        <v>0</v>
      </c>
      <c r="AG72" s="182">
        <v>0</v>
      </c>
      <c r="AH72" s="182">
        <v>2</v>
      </c>
      <c r="AI72" s="182">
        <v>0</v>
      </c>
      <c r="AJ72" s="182">
        <v>0</v>
      </c>
      <c r="AK72" s="182">
        <v>0</v>
      </c>
      <c r="AL72" s="182">
        <v>0</v>
      </c>
      <c r="AM72" s="182">
        <v>0</v>
      </c>
      <c r="AN72" s="182">
        <v>2</v>
      </c>
      <c r="AO72" s="182">
        <v>0</v>
      </c>
      <c r="AP72" s="182">
        <v>0</v>
      </c>
      <c r="AQ72" s="182">
        <v>0</v>
      </c>
      <c r="AR72" s="182">
        <v>0</v>
      </c>
      <c r="AS72" s="182">
        <v>0</v>
      </c>
      <c r="AT72" s="182">
        <v>2</v>
      </c>
      <c r="AU72" s="35"/>
      <c r="AV72" s="35"/>
      <c r="AW72" s="35"/>
      <c r="AX72" s="35"/>
      <c r="AY72" s="35"/>
      <c r="AZ72" s="35"/>
      <c r="BA72" s="35"/>
      <c r="BB72" s="35"/>
      <c r="BC72" s="35"/>
      <c r="BD72" s="35"/>
      <c r="BE72" s="35"/>
      <c r="BF72" s="35"/>
      <c r="BG72" s="35"/>
      <c r="BH72" s="35"/>
      <c r="BI72" s="35"/>
      <c r="BJ72" s="35"/>
      <c r="BK72" s="35"/>
      <c r="BL72" s="35"/>
      <c r="BM72" s="35"/>
      <c r="BN72" s="35"/>
      <c r="BO72" s="35"/>
      <c r="BP72" s="35"/>
      <c r="BQ72" s="35"/>
      <c r="BR72" s="35"/>
    </row>
    <row r="73" spans="1:70" ht="25.5" x14ac:dyDescent="0.25">
      <c r="A73" s="33" t="s">
        <v>67</v>
      </c>
      <c r="B73" s="34" t="s">
        <v>282</v>
      </c>
      <c r="C73" s="182">
        <v>0</v>
      </c>
      <c r="D73" s="182">
        <v>0</v>
      </c>
      <c r="E73" s="182">
        <v>0</v>
      </c>
      <c r="F73" s="182">
        <v>0</v>
      </c>
      <c r="G73" s="182">
        <v>0</v>
      </c>
      <c r="H73" s="182">
        <v>0</v>
      </c>
      <c r="I73" s="182">
        <v>0</v>
      </c>
      <c r="J73" s="182">
        <v>0</v>
      </c>
      <c r="K73" s="182">
        <v>0</v>
      </c>
      <c r="L73" s="182">
        <v>2</v>
      </c>
      <c r="M73" s="182">
        <v>2</v>
      </c>
      <c r="N73" s="182">
        <v>2</v>
      </c>
      <c r="O73" s="182">
        <v>0</v>
      </c>
      <c r="P73" s="182">
        <v>4</v>
      </c>
      <c r="Q73" s="182">
        <v>0</v>
      </c>
      <c r="R73" s="182">
        <v>2</v>
      </c>
      <c r="S73" s="182">
        <v>2</v>
      </c>
      <c r="T73" s="182">
        <v>2</v>
      </c>
      <c r="U73" s="182">
        <v>2</v>
      </c>
      <c r="V73" s="182">
        <v>2</v>
      </c>
      <c r="W73" s="182">
        <v>2</v>
      </c>
      <c r="X73" s="182">
        <v>2</v>
      </c>
      <c r="Y73" s="182">
        <v>2</v>
      </c>
      <c r="Z73" s="182">
        <v>1</v>
      </c>
      <c r="AA73" s="182">
        <v>1</v>
      </c>
      <c r="AB73" s="182">
        <v>2</v>
      </c>
      <c r="AC73" s="182">
        <v>0</v>
      </c>
      <c r="AD73" s="182">
        <v>1</v>
      </c>
      <c r="AE73" s="182">
        <v>0</v>
      </c>
      <c r="AF73" s="182">
        <v>0</v>
      </c>
      <c r="AG73" s="182">
        <v>0</v>
      </c>
      <c r="AH73" s="182">
        <v>2</v>
      </c>
      <c r="AI73" s="182">
        <v>0</v>
      </c>
      <c r="AJ73" s="182">
        <v>0</v>
      </c>
      <c r="AK73" s="182">
        <v>0</v>
      </c>
      <c r="AL73" s="182">
        <v>0</v>
      </c>
      <c r="AM73" s="182">
        <v>0</v>
      </c>
      <c r="AN73" s="182">
        <v>0</v>
      </c>
      <c r="AO73" s="182">
        <v>0</v>
      </c>
      <c r="AP73" s="182">
        <v>0</v>
      </c>
      <c r="AQ73" s="182">
        <v>0</v>
      </c>
      <c r="AR73" s="182">
        <v>0</v>
      </c>
      <c r="AS73" s="182">
        <v>2</v>
      </c>
      <c r="AT73" s="182">
        <v>2</v>
      </c>
      <c r="AU73" s="35"/>
      <c r="AV73" s="35"/>
      <c r="AW73" s="35"/>
      <c r="AX73" s="35"/>
      <c r="AY73" s="35"/>
      <c r="AZ73" s="35"/>
      <c r="BA73" s="35"/>
      <c r="BB73" s="35"/>
      <c r="BC73" s="35"/>
      <c r="BD73" s="35"/>
      <c r="BE73" s="35"/>
      <c r="BF73" s="35"/>
      <c r="BG73" s="35"/>
      <c r="BH73" s="35"/>
      <c r="BI73" s="35"/>
      <c r="BJ73" s="35"/>
      <c r="BK73" s="35"/>
      <c r="BL73" s="35"/>
      <c r="BM73" s="35"/>
      <c r="BN73" s="35"/>
      <c r="BO73" s="35"/>
      <c r="BP73" s="35"/>
      <c r="BQ73" s="35"/>
      <c r="BR73" s="35"/>
    </row>
    <row r="74" spans="1:70" ht="25.5" x14ac:dyDescent="0.25">
      <c r="A74" s="33" t="s">
        <v>197</v>
      </c>
      <c r="B74" s="34" t="s">
        <v>280</v>
      </c>
      <c r="C74" s="182">
        <v>0</v>
      </c>
      <c r="D74" s="182">
        <v>1</v>
      </c>
      <c r="E74" s="182">
        <v>0</v>
      </c>
      <c r="F74" s="182">
        <v>0</v>
      </c>
      <c r="G74" s="182">
        <v>0</v>
      </c>
      <c r="H74" s="182">
        <v>0</v>
      </c>
      <c r="I74" s="182">
        <v>0</v>
      </c>
      <c r="J74" s="182">
        <v>0</v>
      </c>
      <c r="K74" s="182">
        <v>0</v>
      </c>
      <c r="L74" s="182">
        <v>1</v>
      </c>
      <c r="M74" s="182">
        <v>0</v>
      </c>
      <c r="N74" s="182">
        <v>0</v>
      </c>
      <c r="O74" s="182">
        <v>0</v>
      </c>
      <c r="P74" s="182">
        <v>3</v>
      </c>
      <c r="Q74" s="182">
        <v>0</v>
      </c>
      <c r="R74" s="182">
        <v>1</v>
      </c>
      <c r="S74" s="182">
        <v>1</v>
      </c>
      <c r="T74" s="182">
        <v>1</v>
      </c>
      <c r="U74" s="182">
        <v>1</v>
      </c>
      <c r="V74" s="182">
        <v>1</v>
      </c>
      <c r="W74" s="182">
        <v>1</v>
      </c>
      <c r="X74" s="182">
        <v>1</v>
      </c>
      <c r="Y74" s="182">
        <v>1</v>
      </c>
      <c r="Z74" s="182">
        <v>1</v>
      </c>
      <c r="AA74" s="182">
        <v>1</v>
      </c>
      <c r="AB74" s="182">
        <v>0</v>
      </c>
      <c r="AC74" s="182">
        <v>0</v>
      </c>
      <c r="AD74" s="182">
        <v>1</v>
      </c>
      <c r="AE74" s="182">
        <v>0</v>
      </c>
      <c r="AF74" s="182">
        <v>0</v>
      </c>
      <c r="AG74" s="182">
        <v>0</v>
      </c>
      <c r="AH74" s="182">
        <v>2</v>
      </c>
      <c r="AI74" s="182">
        <v>0</v>
      </c>
      <c r="AJ74" s="182">
        <v>0</v>
      </c>
      <c r="AK74" s="182">
        <v>0</v>
      </c>
      <c r="AL74" s="182">
        <v>0</v>
      </c>
      <c r="AM74" s="182">
        <v>0</v>
      </c>
      <c r="AN74" s="182">
        <v>0</v>
      </c>
      <c r="AO74" s="182">
        <v>0</v>
      </c>
      <c r="AP74" s="182">
        <v>0</v>
      </c>
      <c r="AQ74" s="182">
        <v>0</v>
      </c>
      <c r="AR74" s="182">
        <v>0</v>
      </c>
      <c r="AS74" s="182">
        <v>0</v>
      </c>
      <c r="AT74" s="182">
        <v>2</v>
      </c>
      <c r="AU74" s="35"/>
      <c r="AV74" s="35"/>
      <c r="AW74" s="35"/>
      <c r="AX74" s="35"/>
      <c r="AY74" s="35"/>
      <c r="AZ74" s="35"/>
      <c r="BA74" s="35"/>
      <c r="BB74" s="35"/>
      <c r="BC74" s="35"/>
      <c r="BD74" s="35"/>
      <c r="BE74" s="35"/>
      <c r="BF74" s="35"/>
      <c r="BG74" s="35"/>
      <c r="BH74" s="35"/>
      <c r="BI74" s="35"/>
      <c r="BJ74" s="35"/>
      <c r="BK74" s="35"/>
      <c r="BL74" s="35"/>
      <c r="BM74" s="35"/>
      <c r="BN74" s="35"/>
      <c r="BO74" s="35"/>
      <c r="BP74" s="35"/>
      <c r="BQ74" s="35"/>
      <c r="BR74" s="35"/>
    </row>
    <row r="75" spans="1:70" ht="25.5" x14ac:dyDescent="0.25">
      <c r="A75" s="33" t="s">
        <v>68</v>
      </c>
      <c r="B75" s="34" t="s">
        <v>279</v>
      </c>
      <c r="C75" s="182">
        <v>0</v>
      </c>
      <c r="D75" s="182">
        <v>0</v>
      </c>
      <c r="E75" s="182">
        <v>0</v>
      </c>
      <c r="F75" s="182">
        <v>0</v>
      </c>
      <c r="G75" s="182">
        <v>0</v>
      </c>
      <c r="H75" s="182">
        <v>0</v>
      </c>
      <c r="I75" s="182">
        <v>0</v>
      </c>
      <c r="J75" s="182">
        <v>0</v>
      </c>
      <c r="K75" s="182">
        <v>0</v>
      </c>
      <c r="L75" s="182">
        <v>0</v>
      </c>
      <c r="M75" s="182">
        <v>1</v>
      </c>
      <c r="N75" s="182">
        <v>0</v>
      </c>
      <c r="O75" s="182">
        <v>0</v>
      </c>
      <c r="P75" s="182">
        <v>2</v>
      </c>
      <c r="Q75" s="182">
        <v>0</v>
      </c>
      <c r="R75" s="182">
        <v>2</v>
      </c>
      <c r="S75" s="182">
        <v>0</v>
      </c>
      <c r="T75" s="182">
        <v>2</v>
      </c>
      <c r="U75" s="182">
        <v>0</v>
      </c>
      <c r="V75" s="182">
        <v>2</v>
      </c>
      <c r="W75" s="182">
        <v>0</v>
      </c>
      <c r="X75" s="182">
        <v>2</v>
      </c>
      <c r="Y75" s="182">
        <v>0</v>
      </c>
      <c r="Z75" s="182">
        <v>2</v>
      </c>
      <c r="AA75" s="182">
        <v>0</v>
      </c>
      <c r="AB75" s="182">
        <v>2</v>
      </c>
      <c r="AC75" s="182">
        <v>0</v>
      </c>
      <c r="AD75" s="182">
        <v>0</v>
      </c>
      <c r="AE75" s="182">
        <v>0</v>
      </c>
      <c r="AF75" s="182">
        <v>0</v>
      </c>
      <c r="AG75" s="182">
        <v>0</v>
      </c>
      <c r="AH75" s="182">
        <v>0</v>
      </c>
      <c r="AI75" s="182">
        <v>0</v>
      </c>
      <c r="AJ75" s="182">
        <v>0</v>
      </c>
      <c r="AK75" s="182">
        <v>0</v>
      </c>
      <c r="AL75" s="182">
        <v>0</v>
      </c>
      <c r="AM75" s="182">
        <v>0</v>
      </c>
      <c r="AN75" s="182">
        <v>0</v>
      </c>
      <c r="AO75" s="182">
        <v>0</v>
      </c>
      <c r="AP75" s="182">
        <v>0</v>
      </c>
      <c r="AQ75" s="182">
        <v>0</v>
      </c>
      <c r="AR75" s="182">
        <v>0</v>
      </c>
      <c r="AS75" s="182">
        <v>0</v>
      </c>
      <c r="AT75" s="182">
        <v>2</v>
      </c>
      <c r="AU75" s="35"/>
      <c r="AV75" s="35"/>
      <c r="AW75" s="35"/>
      <c r="AX75" s="35"/>
      <c r="AY75" s="35"/>
      <c r="AZ75" s="35"/>
      <c r="BA75" s="35"/>
      <c r="BB75" s="35"/>
      <c r="BC75" s="35"/>
      <c r="BD75" s="35"/>
      <c r="BE75" s="35"/>
      <c r="BF75" s="35"/>
      <c r="BG75" s="35"/>
      <c r="BH75" s="35"/>
      <c r="BI75" s="35"/>
      <c r="BJ75" s="35"/>
      <c r="BK75" s="35"/>
      <c r="BL75" s="35"/>
      <c r="BM75" s="35"/>
      <c r="BN75" s="35"/>
      <c r="BO75" s="35"/>
      <c r="BP75" s="35"/>
      <c r="BQ75" s="35"/>
      <c r="BR75" s="35"/>
    </row>
    <row r="76" spans="1:70" x14ac:dyDescent="0.25">
      <c r="A76" s="33" t="s">
        <v>69</v>
      </c>
      <c r="B76" s="34" t="s">
        <v>278</v>
      </c>
      <c r="C76" s="182">
        <v>0</v>
      </c>
      <c r="D76" s="182">
        <v>2</v>
      </c>
      <c r="E76" s="182">
        <v>0</v>
      </c>
      <c r="F76" s="182">
        <v>0</v>
      </c>
      <c r="G76" s="182">
        <v>0</v>
      </c>
      <c r="H76" s="182">
        <v>0</v>
      </c>
      <c r="I76" s="182">
        <v>0</v>
      </c>
      <c r="J76" s="182">
        <v>0</v>
      </c>
      <c r="K76" s="182">
        <v>2</v>
      </c>
      <c r="L76" s="182">
        <v>1</v>
      </c>
      <c r="M76" s="182">
        <v>1</v>
      </c>
      <c r="N76" s="182">
        <v>1</v>
      </c>
      <c r="O76" s="182">
        <v>0</v>
      </c>
      <c r="P76" s="182">
        <v>5</v>
      </c>
      <c r="Q76" s="182">
        <v>0</v>
      </c>
      <c r="R76" s="182">
        <v>2</v>
      </c>
      <c r="S76" s="182">
        <v>2</v>
      </c>
      <c r="T76" s="182">
        <v>2</v>
      </c>
      <c r="U76" s="182">
        <v>2</v>
      </c>
      <c r="V76" s="182">
        <v>2</v>
      </c>
      <c r="W76" s="182">
        <v>2</v>
      </c>
      <c r="X76" s="182">
        <v>2</v>
      </c>
      <c r="Y76" s="182">
        <v>2</v>
      </c>
      <c r="Z76" s="182">
        <v>2</v>
      </c>
      <c r="AA76" s="182">
        <v>2</v>
      </c>
      <c r="AB76" s="182">
        <v>2</v>
      </c>
      <c r="AC76" s="182">
        <v>0</v>
      </c>
      <c r="AD76" s="182">
        <v>2</v>
      </c>
      <c r="AE76" s="182">
        <v>0</v>
      </c>
      <c r="AF76" s="182">
        <v>0</v>
      </c>
      <c r="AG76" s="182">
        <v>0</v>
      </c>
      <c r="AH76" s="182">
        <v>2</v>
      </c>
      <c r="AI76" s="182">
        <v>0</v>
      </c>
      <c r="AJ76" s="182">
        <v>0</v>
      </c>
      <c r="AK76" s="182">
        <v>0</v>
      </c>
      <c r="AL76" s="182">
        <v>0</v>
      </c>
      <c r="AM76" s="182">
        <v>0</v>
      </c>
      <c r="AN76" s="182">
        <v>0</v>
      </c>
      <c r="AO76" s="182">
        <v>0</v>
      </c>
      <c r="AP76" s="182">
        <v>0</v>
      </c>
      <c r="AQ76" s="182">
        <v>0</v>
      </c>
      <c r="AR76" s="182">
        <v>0</v>
      </c>
      <c r="AS76" s="182">
        <v>0</v>
      </c>
      <c r="AT76" s="182">
        <v>2</v>
      </c>
      <c r="AU76" s="35"/>
      <c r="AV76" s="35"/>
      <c r="AW76" s="35"/>
      <c r="AX76" s="35"/>
      <c r="AY76" s="35"/>
      <c r="AZ76" s="35"/>
      <c r="BA76" s="35"/>
      <c r="BB76" s="35"/>
      <c r="BC76" s="35"/>
      <c r="BD76" s="35"/>
      <c r="BE76" s="35"/>
      <c r="BF76" s="35"/>
      <c r="BG76" s="35"/>
      <c r="BH76" s="35"/>
      <c r="BI76" s="35"/>
      <c r="BJ76" s="35"/>
      <c r="BK76" s="35"/>
      <c r="BL76" s="35"/>
      <c r="BM76" s="35"/>
      <c r="BN76" s="35"/>
      <c r="BO76" s="35"/>
      <c r="BP76" s="35"/>
      <c r="BQ76" s="35"/>
      <c r="BR76" s="35"/>
    </row>
    <row r="77" spans="1:70" x14ac:dyDescent="0.25">
      <c r="A77" s="33" t="s">
        <v>70</v>
      </c>
      <c r="B77" s="34" t="s">
        <v>276</v>
      </c>
      <c r="C77" s="182">
        <v>-1</v>
      </c>
      <c r="D77" s="182">
        <v>-1</v>
      </c>
      <c r="E77" s="182">
        <v>-1</v>
      </c>
      <c r="F77" s="182">
        <v>-1</v>
      </c>
      <c r="G77" s="182">
        <v>0</v>
      </c>
      <c r="H77" s="182">
        <v>-1</v>
      </c>
      <c r="I77" s="182">
        <v>0</v>
      </c>
      <c r="J77" s="182">
        <v>0</v>
      </c>
      <c r="K77" s="182">
        <v>0</v>
      </c>
      <c r="L77" s="182">
        <v>0</v>
      </c>
      <c r="M77" s="182">
        <v>0</v>
      </c>
      <c r="N77" s="182">
        <v>0</v>
      </c>
      <c r="O77" s="182">
        <v>0</v>
      </c>
      <c r="P77" s="182">
        <v>0</v>
      </c>
      <c r="Q77" s="182">
        <v>0</v>
      </c>
      <c r="R77" s="182">
        <v>-1</v>
      </c>
      <c r="S77" s="182">
        <v>0</v>
      </c>
      <c r="T77" s="182">
        <v>-1</v>
      </c>
      <c r="U77" s="182">
        <v>0</v>
      </c>
      <c r="V77" s="182">
        <v>-1</v>
      </c>
      <c r="W77" s="182">
        <v>0</v>
      </c>
      <c r="X77" s="182">
        <v>-1</v>
      </c>
      <c r="Y77" s="182">
        <v>0</v>
      </c>
      <c r="Z77" s="182">
        <v>-1</v>
      </c>
      <c r="AA77" s="182">
        <v>0</v>
      </c>
      <c r="AB77" s="182">
        <v>-1</v>
      </c>
      <c r="AC77" s="182">
        <v>0</v>
      </c>
      <c r="AD77" s="182">
        <v>-1</v>
      </c>
      <c r="AE77" s="182">
        <v>0</v>
      </c>
      <c r="AF77" s="182">
        <v>-1</v>
      </c>
      <c r="AG77" s="182">
        <v>0</v>
      </c>
      <c r="AH77" s="182">
        <v>2</v>
      </c>
      <c r="AI77" s="182">
        <v>0</v>
      </c>
      <c r="AJ77" s="182">
        <v>0</v>
      </c>
      <c r="AK77" s="182">
        <v>4</v>
      </c>
      <c r="AL77" s="182">
        <v>-2</v>
      </c>
      <c r="AM77" s="182">
        <v>-2</v>
      </c>
      <c r="AN77" s="182">
        <v>0</v>
      </c>
      <c r="AO77" s="182">
        <v>-2</v>
      </c>
      <c r="AP77" s="182">
        <v>0</v>
      </c>
      <c r="AQ77" s="182">
        <v>-2</v>
      </c>
      <c r="AR77" s="182">
        <v>0</v>
      </c>
      <c r="AS77" s="182">
        <v>0</v>
      </c>
      <c r="AT77" s="182">
        <v>0</v>
      </c>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row>
    <row r="78" spans="1:70" ht="25.5" x14ac:dyDescent="0.25">
      <c r="A78" s="33" t="s">
        <v>71</v>
      </c>
      <c r="B78" s="34" t="s">
        <v>263</v>
      </c>
      <c r="C78" s="182">
        <v>4</v>
      </c>
      <c r="D78" s="182">
        <v>4</v>
      </c>
      <c r="E78" s="182">
        <v>3</v>
      </c>
      <c r="F78" s="182">
        <v>3</v>
      </c>
      <c r="G78" s="182">
        <v>0</v>
      </c>
      <c r="H78" s="182">
        <v>2</v>
      </c>
      <c r="I78" s="182">
        <v>1</v>
      </c>
      <c r="J78" s="182">
        <v>0</v>
      </c>
      <c r="K78" s="182">
        <v>2</v>
      </c>
      <c r="L78" s="182">
        <v>0</v>
      </c>
      <c r="M78" s="182">
        <v>3</v>
      </c>
      <c r="N78" s="182">
        <v>0</v>
      </c>
      <c r="O78" s="182">
        <v>0</v>
      </c>
      <c r="P78" s="182">
        <v>0</v>
      </c>
      <c r="Q78" s="182">
        <v>0</v>
      </c>
      <c r="R78" s="182">
        <v>0</v>
      </c>
      <c r="S78" s="182">
        <v>0</v>
      </c>
      <c r="T78" s="182">
        <v>1</v>
      </c>
      <c r="U78" s="182">
        <v>1</v>
      </c>
      <c r="V78" s="182">
        <v>1</v>
      </c>
      <c r="W78" s="182">
        <v>1</v>
      </c>
      <c r="X78" s="182">
        <v>1</v>
      </c>
      <c r="Y78" s="182">
        <v>0</v>
      </c>
      <c r="Z78" s="182">
        <v>2</v>
      </c>
      <c r="AA78" s="182">
        <v>2</v>
      </c>
      <c r="AB78" s="182">
        <v>4</v>
      </c>
      <c r="AC78" s="182">
        <v>0</v>
      </c>
      <c r="AD78" s="182">
        <v>2</v>
      </c>
      <c r="AE78" s="182">
        <v>0</v>
      </c>
      <c r="AF78" s="182">
        <v>2</v>
      </c>
      <c r="AG78" s="182">
        <v>0</v>
      </c>
      <c r="AH78" s="182">
        <v>3</v>
      </c>
      <c r="AI78" s="182">
        <v>3</v>
      </c>
      <c r="AJ78" s="182">
        <v>2</v>
      </c>
      <c r="AK78" s="182">
        <v>0</v>
      </c>
      <c r="AL78" s="182">
        <v>1</v>
      </c>
      <c r="AM78" s="182">
        <v>1</v>
      </c>
      <c r="AN78" s="182">
        <v>0</v>
      </c>
      <c r="AO78" s="182">
        <v>1</v>
      </c>
      <c r="AP78" s="182">
        <v>0</v>
      </c>
      <c r="AQ78" s="182">
        <v>0</v>
      </c>
      <c r="AR78" s="182">
        <v>0</v>
      </c>
      <c r="AS78" s="182">
        <v>0</v>
      </c>
      <c r="AT78" s="182">
        <v>0</v>
      </c>
      <c r="AU78" s="35"/>
      <c r="AV78" s="35"/>
      <c r="AW78" s="35"/>
      <c r="AX78" s="35"/>
      <c r="AY78" s="35"/>
      <c r="AZ78" s="35"/>
      <c r="BA78" s="35"/>
      <c r="BB78" s="35"/>
      <c r="BC78" s="35"/>
      <c r="BD78" s="35"/>
      <c r="BE78" s="35"/>
      <c r="BF78" s="35"/>
      <c r="BG78" s="35"/>
      <c r="BH78" s="35"/>
      <c r="BI78" s="35"/>
      <c r="BJ78" s="35"/>
      <c r="BK78" s="35"/>
      <c r="BL78" s="35"/>
      <c r="BM78" s="35"/>
      <c r="BN78" s="35"/>
      <c r="BO78" s="35"/>
      <c r="BP78" s="35"/>
      <c r="BQ78" s="35"/>
      <c r="BR78" s="35"/>
    </row>
    <row r="79" spans="1:70" ht="25.5" x14ac:dyDescent="0.25">
      <c r="A79" s="33" t="s">
        <v>72</v>
      </c>
      <c r="B79" s="34" t="s">
        <v>262</v>
      </c>
      <c r="C79" s="182">
        <v>4</v>
      </c>
      <c r="D79" s="182">
        <v>4</v>
      </c>
      <c r="E79" s="182">
        <v>3</v>
      </c>
      <c r="F79" s="182">
        <v>3</v>
      </c>
      <c r="G79" s="182">
        <v>0</v>
      </c>
      <c r="H79" s="182">
        <v>2</v>
      </c>
      <c r="I79" s="182">
        <v>1</v>
      </c>
      <c r="J79" s="182">
        <v>0</v>
      </c>
      <c r="K79" s="182">
        <v>2</v>
      </c>
      <c r="L79" s="182">
        <v>0</v>
      </c>
      <c r="M79" s="182">
        <v>3</v>
      </c>
      <c r="N79" s="182">
        <v>0</v>
      </c>
      <c r="O79" s="182">
        <v>0</v>
      </c>
      <c r="P79" s="182">
        <v>0</v>
      </c>
      <c r="Q79" s="182">
        <v>0</v>
      </c>
      <c r="R79" s="182">
        <v>0</v>
      </c>
      <c r="S79" s="182">
        <v>0</v>
      </c>
      <c r="T79" s="182">
        <v>1</v>
      </c>
      <c r="U79" s="182">
        <v>1</v>
      </c>
      <c r="V79" s="182">
        <v>1</v>
      </c>
      <c r="W79" s="182">
        <v>1</v>
      </c>
      <c r="X79" s="182">
        <v>1</v>
      </c>
      <c r="Y79" s="182">
        <v>0</v>
      </c>
      <c r="Z79" s="182">
        <v>2</v>
      </c>
      <c r="AA79" s="182">
        <v>2</v>
      </c>
      <c r="AB79" s="182">
        <v>4</v>
      </c>
      <c r="AC79" s="182">
        <v>0</v>
      </c>
      <c r="AD79" s="182">
        <v>2</v>
      </c>
      <c r="AE79" s="182">
        <v>0</v>
      </c>
      <c r="AF79" s="182">
        <v>2</v>
      </c>
      <c r="AG79" s="182">
        <v>0</v>
      </c>
      <c r="AH79" s="182">
        <v>3</v>
      </c>
      <c r="AI79" s="182">
        <v>3</v>
      </c>
      <c r="AJ79" s="182">
        <v>2</v>
      </c>
      <c r="AK79" s="182">
        <v>0</v>
      </c>
      <c r="AL79" s="182">
        <v>1</v>
      </c>
      <c r="AM79" s="182">
        <v>1</v>
      </c>
      <c r="AN79" s="182">
        <v>0</v>
      </c>
      <c r="AO79" s="182">
        <v>1</v>
      </c>
      <c r="AP79" s="182">
        <v>0</v>
      </c>
      <c r="AQ79" s="182">
        <v>0</v>
      </c>
      <c r="AR79" s="182">
        <v>0</v>
      </c>
      <c r="AS79" s="182">
        <v>0</v>
      </c>
      <c r="AT79" s="182">
        <v>0</v>
      </c>
      <c r="AU79" s="35"/>
      <c r="AV79" s="35"/>
      <c r="AW79" s="35"/>
      <c r="AX79" s="35"/>
      <c r="AY79" s="35"/>
      <c r="AZ79" s="35"/>
      <c r="BA79" s="35"/>
      <c r="BB79" s="35"/>
      <c r="BC79" s="35"/>
      <c r="BD79" s="35"/>
      <c r="BE79" s="35"/>
      <c r="BF79" s="35"/>
      <c r="BG79" s="35"/>
      <c r="BH79" s="35"/>
      <c r="BI79" s="35"/>
      <c r="BJ79" s="35"/>
      <c r="BK79" s="35"/>
      <c r="BL79" s="35"/>
      <c r="BM79" s="35"/>
      <c r="BN79" s="35"/>
      <c r="BO79" s="35"/>
      <c r="BP79" s="35"/>
      <c r="BQ79" s="35"/>
      <c r="BR79" s="35"/>
    </row>
    <row r="80" spans="1:70" x14ac:dyDescent="0.25">
      <c r="A80" s="33" t="s">
        <v>73</v>
      </c>
      <c r="B80" s="34" t="s">
        <v>274</v>
      </c>
      <c r="C80" s="182">
        <v>0</v>
      </c>
      <c r="D80" s="182">
        <v>0</v>
      </c>
      <c r="E80" s="182">
        <v>1</v>
      </c>
      <c r="F80" s="182">
        <v>1</v>
      </c>
      <c r="G80" s="182">
        <v>0</v>
      </c>
      <c r="H80" s="182">
        <v>-1</v>
      </c>
      <c r="I80" s="182">
        <v>0</v>
      </c>
      <c r="J80" s="182">
        <v>0</v>
      </c>
      <c r="K80" s="182">
        <v>0</v>
      </c>
      <c r="L80" s="182">
        <v>3</v>
      </c>
      <c r="M80" s="182">
        <v>3</v>
      </c>
      <c r="N80" s="182">
        <v>2</v>
      </c>
      <c r="O80" s="182">
        <v>0</v>
      </c>
      <c r="P80" s="182">
        <v>2</v>
      </c>
      <c r="Q80" s="182">
        <v>2</v>
      </c>
      <c r="R80" s="182">
        <v>1</v>
      </c>
      <c r="S80" s="182">
        <v>1</v>
      </c>
      <c r="T80" s="182">
        <v>1</v>
      </c>
      <c r="U80" s="182">
        <v>0</v>
      </c>
      <c r="V80" s="182">
        <v>0</v>
      </c>
      <c r="W80" s="182">
        <v>0</v>
      </c>
      <c r="X80" s="182">
        <v>0</v>
      </c>
      <c r="Y80" s="182">
        <v>0</v>
      </c>
      <c r="Z80" s="182">
        <v>0</v>
      </c>
      <c r="AA80" s="182">
        <v>0</v>
      </c>
      <c r="AB80" s="182">
        <v>0</v>
      </c>
      <c r="AC80" s="182">
        <v>0</v>
      </c>
      <c r="AD80" s="182">
        <v>-1</v>
      </c>
      <c r="AE80" s="182">
        <v>0</v>
      </c>
      <c r="AF80" s="182">
        <v>-1</v>
      </c>
      <c r="AG80" s="182">
        <v>0</v>
      </c>
      <c r="AH80" s="182">
        <v>2</v>
      </c>
      <c r="AI80" s="182">
        <v>0</v>
      </c>
      <c r="AJ80" s="182">
        <v>0</v>
      </c>
      <c r="AK80" s="182">
        <v>0</v>
      </c>
      <c r="AL80" s="182">
        <v>0</v>
      </c>
      <c r="AM80" s="182">
        <v>0</v>
      </c>
      <c r="AN80" s="182">
        <v>0</v>
      </c>
      <c r="AO80" s="182">
        <v>0</v>
      </c>
      <c r="AP80" s="182">
        <v>0</v>
      </c>
      <c r="AQ80" s="182">
        <v>0</v>
      </c>
      <c r="AR80" s="182">
        <v>0</v>
      </c>
      <c r="AS80" s="182">
        <v>0</v>
      </c>
      <c r="AT80" s="182">
        <v>0</v>
      </c>
      <c r="AU80" s="35"/>
      <c r="AV80" s="35"/>
      <c r="AW80" s="35"/>
      <c r="AX80" s="35"/>
      <c r="AY80" s="35"/>
      <c r="AZ80" s="35"/>
      <c r="BA80" s="35"/>
      <c r="BB80" s="35"/>
      <c r="BC80" s="35"/>
      <c r="BD80" s="35"/>
      <c r="BE80" s="35"/>
      <c r="BF80" s="35"/>
      <c r="BG80" s="35"/>
      <c r="BH80" s="35"/>
      <c r="BI80" s="35"/>
      <c r="BJ80" s="35"/>
      <c r="BK80" s="35"/>
      <c r="BL80" s="35"/>
      <c r="BM80" s="35"/>
      <c r="BN80" s="35"/>
      <c r="BO80" s="35"/>
      <c r="BP80" s="35"/>
      <c r="BQ80" s="35"/>
      <c r="BR80" s="35"/>
    </row>
    <row r="81" spans="1:70" x14ac:dyDescent="0.25">
      <c r="A81" s="33" t="s">
        <v>74</v>
      </c>
      <c r="B81" s="34" t="s">
        <v>206</v>
      </c>
      <c r="C81" s="182">
        <v>0</v>
      </c>
      <c r="D81" s="182">
        <v>0</v>
      </c>
      <c r="E81" s="182">
        <v>0</v>
      </c>
      <c r="F81" s="182">
        <v>0</v>
      </c>
      <c r="G81" s="182">
        <v>0</v>
      </c>
      <c r="H81" s="182">
        <v>0</v>
      </c>
      <c r="I81" s="182">
        <v>0</v>
      </c>
      <c r="J81" s="182">
        <v>0</v>
      </c>
      <c r="K81" s="182">
        <v>0</v>
      </c>
      <c r="L81" s="182">
        <v>0</v>
      </c>
      <c r="M81" s="182">
        <v>0</v>
      </c>
      <c r="N81" s="182">
        <v>0</v>
      </c>
      <c r="O81" s="182">
        <v>0</v>
      </c>
      <c r="P81" s="182">
        <v>0</v>
      </c>
      <c r="Q81" s="182">
        <v>0</v>
      </c>
      <c r="R81" s="182">
        <v>0</v>
      </c>
      <c r="S81" s="182">
        <v>0</v>
      </c>
      <c r="T81" s="182">
        <v>0</v>
      </c>
      <c r="U81" s="182">
        <v>0</v>
      </c>
      <c r="V81" s="182">
        <v>0</v>
      </c>
      <c r="W81" s="182">
        <v>0</v>
      </c>
      <c r="X81" s="182">
        <v>0</v>
      </c>
      <c r="Y81" s="182">
        <v>0</v>
      </c>
      <c r="Z81" s="182">
        <v>0</v>
      </c>
      <c r="AA81" s="182">
        <v>0</v>
      </c>
      <c r="AB81" s="182">
        <v>0</v>
      </c>
      <c r="AC81" s="182">
        <v>0</v>
      </c>
      <c r="AD81" s="182">
        <v>0</v>
      </c>
      <c r="AE81" s="182">
        <v>0</v>
      </c>
      <c r="AF81" s="182">
        <v>0</v>
      </c>
      <c r="AG81" s="182">
        <v>0</v>
      </c>
      <c r="AH81" s="182">
        <v>0</v>
      </c>
      <c r="AI81" s="182">
        <v>0</v>
      </c>
      <c r="AJ81" s="182">
        <v>0</v>
      </c>
      <c r="AK81" s="182">
        <v>0</v>
      </c>
      <c r="AL81" s="182">
        <v>0</v>
      </c>
      <c r="AM81" s="182">
        <v>0</v>
      </c>
      <c r="AN81" s="182">
        <v>0</v>
      </c>
      <c r="AO81" s="182">
        <v>0</v>
      </c>
      <c r="AP81" s="182">
        <v>0</v>
      </c>
      <c r="AQ81" s="182">
        <v>0</v>
      </c>
      <c r="AR81" s="182">
        <v>0</v>
      </c>
      <c r="AS81" s="182">
        <v>4</v>
      </c>
      <c r="AT81" s="182">
        <v>0</v>
      </c>
      <c r="AU81" s="35"/>
      <c r="AV81" s="35"/>
      <c r="AW81" s="35"/>
      <c r="AX81" s="35"/>
      <c r="AY81" s="35"/>
      <c r="AZ81" s="35"/>
      <c r="BA81" s="35"/>
      <c r="BB81" s="35"/>
      <c r="BC81" s="35"/>
      <c r="BD81" s="35"/>
      <c r="BE81" s="35"/>
      <c r="BF81" s="35"/>
      <c r="BG81" s="35"/>
      <c r="BH81" s="35"/>
      <c r="BI81" s="35"/>
      <c r="BJ81" s="35"/>
      <c r="BK81" s="35"/>
      <c r="BL81" s="35"/>
      <c r="BM81" s="35"/>
      <c r="BN81" s="35"/>
      <c r="BO81" s="35"/>
      <c r="BP81" s="35"/>
      <c r="BQ81" s="35"/>
      <c r="BR81" s="35"/>
    </row>
    <row r="82" spans="1:70" x14ac:dyDescent="0.25">
      <c r="A82" s="33" t="s">
        <v>75</v>
      </c>
      <c r="B82" s="34" t="s">
        <v>273</v>
      </c>
      <c r="C82" s="182">
        <v>0</v>
      </c>
      <c r="D82" s="182">
        <v>0</v>
      </c>
      <c r="E82" s="182">
        <v>4</v>
      </c>
      <c r="F82" s="182">
        <v>4</v>
      </c>
      <c r="G82" s="182">
        <v>0</v>
      </c>
      <c r="H82" s="182">
        <v>0</v>
      </c>
      <c r="I82" s="182">
        <v>0</v>
      </c>
      <c r="J82" s="182">
        <v>0</v>
      </c>
      <c r="K82" s="182">
        <v>0</v>
      </c>
      <c r="L82" s="182">
        <v>2</v>
      </c>
      <c r="M82" s="182">
        <v>2</v>
      </c>
      <c r="N82" s="182">
        <v>2</v>
      </c>
      <c r="O82" s="182">
        <v>0</v>
      </c>
      <c r="P82" s="182">
        <v>0</v>
      </c>
      <c r="Q82" s="182">
        <v>0</v>
      </c>
      <c r="R82" s="182">
        <v>0</v>
      </c>
      <c r="S82" s="182">
        <v>0</v>
      </c>
      <c r="T82" s="182">
        <v>0</v>
      </c>
      <c r="U82" s="182">
        <v>0</v>
      </c>
      <c r="V82" s="182">
        <v>0</v>
      </c>
      <c r="W82" s="182">
        <v>0</v>
      </c>
      <c r="X82" s="182">
        <v>0</v>
      </c>
      <c r="Y82" s="182">
        <v>0</v>
      </c>
      <c r="Z82" s="182">
        <v>0</v>
      </c>
      <c r="AA82" s="182">
        <v>0</v>
      </c>
      <c r="AB82" s="182">
        <v>2</v>
      </c>
      <c r="AC82" s="182">
        <v>0</v>
      </c>
      <c r="AD82" s="182">
        <v>0</v>
      </c>
      <c r="AE82" s="182">
        <v>0</v>
      </c>
      <c r="AF82" s="182">
        <v>0</v>
      </c>
      <c r="AG82" s="182">
        <v>0</v>
      </c>
      <c r="AH82" s="182">
        <v>0</v>
      </c>
      <c r="AI82" s="182">
        <v>0</v>
      </c>
      <c r="AJ82" s="182">
        <v>0</v>
      </c>
      <c r="AK82" s="182">
        <v>0</v>
      </c>
      <c r="AL82" s="182">
        <v>0</v>
      </c>
      <c r="AM82" s="182">
        <v>0</v>
      </c>
      <c r="AN82" s="182">
        <v>0</v>
      </c>
      <c r="AO82" s="182">
        <v>0</v>
      </c>
      <c r="AP82" s="182">
        <v>0</v>
      </c>
      <c r="AQ82" s="182">
        <v>0</v>
      </c>
      <c r="AR82" s="182">
        <v>0</v>
      </c>
      <c r="AS82" s="182">
        <v>0</v>
      </c>
      <c r="AT82" s="182">
        <v>0</v>
      </c>
      <c r="AU82" s="35"/>
      <c r="AV82" s="35"/>
      <c r="AW82" s="35"/>
      <c r="AX82" s="35"/>
      <c r="AY82" s="35"/>
      <c r="AZ82" s="35"/>
      <c r="BA82" s="35"/>
      <c r="BB82" s="35"/>
      <c r="BC82" s="35"/>
      <c r="BD82" s="35"/>
      <c r="BE82" s="35"/>
      <c r="BF82" s="35"/>
      <c r="BG82" s="35"/>
      <c r="BH82" s="35"/>
      <c r="BI82" s="35"/>
      <c r="BJ82" s="35"/>
      <c r="BK82" s="35"/>
      <c r="BL82" s="35"/>
      <c r="BM82" s="35"/>
      <c r="BN82" s="35"/>
      <c r="BO82" s="35"/>
      <c r="BP82" s="35"/>
      <c r="BQ82" s="35"/>
      <c r="BR82" s="35"/>
    </row>
    <row r="83" spans="1:70" x14ac:dyDescent="0.25">
      <c r="A83" s="33" t="s">
        <v>76</v>
      </c>
      <c r="B83" s="34" t="s">
        <v>266</v>
      </c>
      <c r="C83" s="182">
        <v>0</v>
      </c>
      <c r="D83" s="182">
        <v>0</v>
      </c>
      <c r="E83" s="182">
        <v>0</v>
      </c>
      <c r="F83" s="182">
        <v>0</v>
      </c>
      <c r="G83" s="182">
        <v>0</v>
      </c>
      <c r="H83" s="182">
        <v>0</v>
      </c>
      <c r="I83" s="182">
        <v>0</v>
      </c>
      <c r="J83" s="182">
        <v>0</v>
      </c>
      <c r="K83" s="182">
        <v>0</v>
      </c>
      <c r="L83" s="182">
        <v>0</v>
      </c>
      <c r="M83" s="182">
        <v>0</v>
      </c>
      <c r="N83" s="182">
        <v>0</v>
      </c>
      <c r="O83" s="182">
        <v>0</v>
      </c>
      <c r="P83" s="182">
        <v>0</v>
      </c>
      <c r="Q83" s="182">
        <v>0</v>
      </c>
      <c r="R83" s="182">
        <v>0</v>
      </c>
      <c r="S83" s="182">
        <v>0</v>
      </c>
      <c r="T83" s="182">
        <v>0</v>
      </c>
      <c r="U83" s="182">
        <v>0</v>
      </c>
      <c r="V83" s="182">
        <v>0</v>
      </c>
      <c r="W83" s="182">
        <v>0</v>
      </c>
      <c r="X83" s="182">
        <v>0</v>
      </c>
      <c r="Y83" s="182">
        <v>0</v>
      </c>
      <c r="Z83" s="182">
        <v>0</v>
      </c>
      <c r="AA83" s="182">
        <v>0</v>
      </c>
      <c r="AB83" s="182">
        <v>0</v>
      </c>
      <c r="AC83" s="182">
        <v>0</v>
      </c>
      <c r="AD83" s="182">
        <v>0</v>
      </c>
      <c r="AE83" s="182">
        <v>0</v>
      </c>
      <c r="AF83" s="182">
        <v>0</v>
      </c>
      <c r="AG83" s="182">
        <v>0</v>
      </c>
      <c r="AH83" s="182">
        <v>0</v>
      </c>
      <c r="AI83" s="182">
        <v>0</v>
      </c>
      <c r="AJ83" s="182">
        <v>0</v>
      </c>
      <c r="AK83" s="182">
        <v>0</v>
      </c>
      <c r="AL83" s="182">
        <v>0</v>
      </c>
      <c r="AM83" s="182">
        <v>0</v>
      </c>
      <c r="AN83" s="182">
        <v>2</v>
      </c>
      <c r="AO83" s="182">
        <v>0</v>
      </c>
      <c r="AP83" s="182">
        <v>0</v>
      </c>
      <c r="AQ83" s="182">
        <v>0</v>
      </c>
      <c r="AR83" s="182">
        <v>5</v>
      </c>
      <c r="AS83" s="182">
        <v>0</v>
      </c>
      <c r="AT83" s="182">
        <v>2</v>
      </c>
      <c r="AU83" s="35"/>
      <c r="AV83" s="35"/>
      <c r="AW83" s="35"/>
      <c r="AX83" s="35"/>
      <c r="AY83" s="35"/>
      <c r="AZ83" s="35"/>
      <c r="BA83" s="35"/>
      <c r="BB83" s="35"/>
      <c r="BC83" s="35"/>
      <c r="BD83" s="35"/>
      <c r="BE83" s="35"/>
      <c r="BF83" s="35"/>
      <c r="BG83" s="35"/>
      <c r="BH83" s="35"/>
      <c r="BI83" s="35"/>
      <c r="BJ83" s="35"/>
      <c r="BK83" s="35"/>
      <c r="BL83" s="35"/>
      <c r="BM83" s="35"/>
      <c r="BN83" s="35"/>
      <c r="BO83" s="35"/>
      <c r="BP83" s="35"/>
      <c r="BQ83" s="35"/>
      <c r="BR83" s="35"/>
    </row>
    <row r="84" spans="1:70" x14ac:dyDescent="0.25">
      <c r="A84" s="33" t="s">
        <v>77</v>
      </c>
      <c r="B84" s="34" t="s">
        <v>251</v>
      </c>
      <c r="C84" s="183">
        <v>-1</v>
      </c>
      <c r="D84" s="183">
        <v>0</v>
      </c>
      <c r="E84" s="183">
        <v>0</v>
      </c>
      <c r="F84" s="183">
        <v>0</v>
      </c>
      <c r="G84" s="183">
        <v>3</v>
      </c>
      <c r="H84" s="183">
        <v>0</v>
      </c>
      <c r="I84" s="183">
        <v>0</v>
      </c>
      <c r="J84" s="183">
        <v>0</v>
      </c>
      <c r="K84" s="183">
        <v>0</v>
      </c>
      <c r="L84" s="183">
        <v>0</v>
      </c>
      <c r="M84" s="183">
        <v>0</v>
      </c>
      <c r="N84" s="183">
        <v>0</v>
      </c>
      <c r="O84" s="183">
        <v>0</v>
      </c>
      <c r="P84" s="183">
        <v>0</v>
      </c>
      <c r="Q84" s="183">
        <v>0</v>
      </c>
      <c r="R84" s="183">
        <v>0</v>
      </c>
      <c r="S84" s="183">
        <v>0</v>
      </c>
      <c r="T84" s="183">
        <v>3</v>
      </c>
      <c r="U84" s="183">
        <v>0</v>
      </c>
      <c r="V84" s="183">
        <v>0</v>
      </c>
      <c r="W84" s="183">
        <v>0</v>
      </c>
      <c r="X84" s="183">
        <v>2</v>
      </c>
      <c r="Y84" s="183">
        <v>0</v>
      </c>
      <c r="Z84" s="183">
        <v>2</v>
      </c>
      <c r="AA84" s="183">
        <v>0</v>
      </c>
      <c r="AB84" s="183">
        <v>0</v>
      </c>
      <c r="AC84" s="183">
        <v>0</v>
      </c>
      <c r="AD84" s="183">
        <v>0</v>
      </c>
      <c r="AE84" s="183">
        <v>0</v>
      </c>
      <c r="AF84" s="183">
        <v>0</v>
      </c>
      <c r="AG84" s="183">
        <v>0</v>
      </c>
      <c r="AH84" s="183">
        <v>0</v>
      </c>
      <c r="AI84" s="183">
        <v>0</v>
      </c>
      <c r="AJ84" s="183">
        <v>0</v>
      </c>
      <c r="AK84" s="183">
        <v>0</v>
      </c>
      <c r="AL84" s="183">
        <v>0</v>
      </c>
      <c r="AM84" s="183">
        <v>0</v>
      </c>
      <c r="AN84" s="183">
        <v>0</v>
      </c>
      <c r="AO84" s="183">
        <v>0</v>
      </c>
      <c r="AP84" s="183">
        <v>3</v>
      </c>
      <c r="AQ84" s="183">
        <v>5</v>
      </c>
      <c r="AR84" s="183">
        <v>0</v>
      </c>
      <c r="AS84" s="183">
        <v>0</v>
      </c>
      <c r="AT84" s="183">
        <v>0</v>
      </c>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row>
    <row r="85" spans="1:70" x14ac:dyDescent="0.25">
      <c r="A85" s="33" t="s">
        <v>78</v>
      </c>
      <c r="B85" s="34" t="s">
        <v>321</v>
      </c>
      <c r="C85" s="182">
        <v>0</v>
      </c>
      <c r="D85" s="182">
        <v>0</v>
      </c>
      <c r="E85" s="182">
        <v>0</v>
      </c>
      <c r="F85" s="182">
        <v>0</v>
      </c>
      <c r="G85" s="182">
        <v>0</v>
      </c>
      <c r="H85" s="182">
        <v>0</v>
      </c>
      <c r="I85" s="182">
        <v>0</v>
      </c>
      <c r="J85" s="182">
        <v>0</v>
      </c>
      <c r="K85" s="182">
        <v>0</v>
      </c>
      <c r="L85" s="182">
        <v>0</v>
      </c>
      <c r="M85" s="182">
        <v>0</v>
      </c>
      <c r="N85" s="182">
        <v>0</v>
      </c>
      <c r="O85" s="182">
        <v>0</v>
      </c>
      <c r="P85" s="182">
        <v>0</v>
      </c>
      <c r="Q85" s="182">
        <v>0</v>
      </c>
      <c r="R85" s="182">
        <v>0</v>
      </c>
      <c r="S85" s="182">
        <v>0</v>
      </c>
      <c r="T85" s="182">
        <v>0</v>
      </c>
      <c r="U85" s="182">
        <v>0</v>
      </c>
      <c r="V85" s="182">
        <v>0</v>
      </c>
      <c r="W85" s="182">
        <v>0</v>
      </c>
      <c r="X85" s="182">
        <v>0</v>
      </c>
      <c r="Y85" s="182">
        <v>0</v>
      </c>
      <c r="Z85" s="182">
        <v>0</v>
      </c>
      <c r="AA85" s="182">
        <v>0</v>
      </c>
      <c r="AB85" s="182">
        <v>0</v>
      </c>
      <c r="AC85" s="182">
        <v>0</v>
      </c>
      <c r="AD85" s="182">
        <v>0</v>
      </c>
      <c r="AE85" s="182">
        <v>0</v>
      </c>
      <c r="AF85" s="182">
        <v>0</v>
      </c>
      <c r="AG85" s="182">
        <v>0</v>
      </c>
      <c r="AH85" s="182">
        <v>0</v>
      </c>
      <c r="AI85" s="182">
        <v>0</v>
      </c>
      <c r="AJ85" s="182">
        <v>0</v>
      </c>
      <c r="AK85" s="182">
        <v>0</v>
      </c>
      <c r="AL85" s="182">
        <v>0</v>
      </c>
      <c r="AM85" s="182">
        <v>0</v>
      </c>
      <c r="AN85" s="182">
        <v>0</v>
      </c>
      <c r="AO85" s="182">
        <v>0</v>
      </c>
      <c r="AP85" s="182">
        <v>0</v>
      </c>
      <c r="AQ85" s="182">
        <v>0</v>
      </c>
      <c r="AR85" s="182">
        <v>0</v>
      </c>
      <c r="AS85" s="182">
        <v>0</v>
      </c>
      <c r="AT85" s="182">
        <v>0</v>
      </c>
      <c r="AU85" s="35"/>
      <c r="AV85" s="35"/>
      <c r="AW85" s="35"/>
      <c r="AX85" s="35"/>
      <c r="AY85" s="35"/>
      <c r="AZ85" s="35"/>
      <c r="BA85" s="35"/>
      <c r="BB85" s="35"/>
      <c r="BC85" s="35"/>
      <c r="BD85" s="35"/>
      <c r="BE85" s="35"/>
      <c r="BF85" s="35"/>
      <c r="BG85" s="35"/>
      <c r="BH85" s="35"/>
      <c r="BI85" s="35"/>
      <c r="BJ85" s="35"/>
      <c r="BK85" s="35"/>
      <c r="BL85" s="35"/>
      <c r="BM85" s="35"/>
      <c r="BN85" s="35"/>
      <c r="BO85" s="35"/>
      <c r="BP85" s="35"/>
      <c r="BQ85" s="35"/>
      <c r="BR85" s="35"/>
    </row>
    <row r="86" spans="1:70" x14ac:dyDescent="0.25">
      <c r="A86" s="33" t="s">
        <v>79</v>
      </c>
      <c r="B86" s="34" t="s">
        <v>271</v>
      </c>
      <c r="C86" s="182">
        <v>4</v>
      </c>
      <c r="D86" s="182">
        <v>4</v>
      </c>
      <c r="E86" s="182">
        <v>3</v>
      </c>
      <c r="F86" s="182">
        <v>1</v>
      </c>
      <c r="G86" s="182">
        <v>2</v>
      </c>
      <c r="H86" s="182">
        <v>2</v>
      </c>
      <c r="I86" s="182">
        <v>0</v>
      </c>
      <c r="J86" s="182">
        <v>0</v>
      </c>
      <c r="K86" s="182">
        <v>0</v>
      </c>
      <c r="L86" s="182">
        <v>-1</v>
      </c>
      <c r="M86" s="182">
        <v>2</v>
      </c>
      <c r="N86" s="182">
        <v>-1</v>
      </c>
      <c r="O86" s="182">
        <v>2</v>
      </c>
      <c r="P86" s="182">
        <v>2</v>
      </c>
      <c r="Q86" s="182">
        <v>2</v>
      </c>
      <c r="R86" s="182">
        <v>2</v>
      </c>
      <c r="S86" s="182">
        <v>-1</v>
      </c>
      <c r="T86" s="182">
        <v>2</v>
      </c>
      <c r="U86" s="182">
        <v>-1</v>
      </c>
      <c r="V86" s="182">
        <v>1</v>
      </c>
      <c r="W86" s="182">
        <v>-1</v>
      </c>
      <c r="X86" s="182">
        <v>2</v>
      </c>
      <c r="Y86" s="182">
        <v>-1</v>
      </c>
      <c r="Z86" s="182">
        <v>1</v>
      </c>
      <c r="AA86" s="182">
        <v>-1</v>
      </c>
      <c r="AB86" s="182">
        <v>2</v>
      </c>
      <c r="AC86" s="182">
        <v>0</v>
      </c>
      <c r="AD86" s="182">
        <v>2</v>
      </c>
      <c r="AE86" s="182">
        <v>0</v>
      </c>
      <c r="AF86" s="182">
        <v>1</v>
      </c>
      <c r="AG86" s="182">
        <v>0</v>
      </c>
      <c r="AH86" s="182">
        <v>2</v>
      </c>
      <c r="AI86" s="182">
        <v>0</v>
      </c>
      <c r="AJ86" s="182">
        <v>2</v>
      </c>
      <c r="AK86" s="182">
        <v>-1</v>
      </c>
      <c r="AL86" s="182">
        <v>1</v>
      </c>
      <c r="AM86" s="182">
        <v>1</v>
      </c>
      <c r="AN86" s="182">
        <v>0</v>
      </c>
      <c r="AO86" s="182">
        <v>0</v>
      </c>
      <c r="AP86" s="182">
        <v>0</v>
      </c>
      <c r="AQ86" s="182">
        <v>0</v>
      </c>
      <c r="AR86" s="182">
        <v>0</v>
      </c>
      <c r="AS86" s="182">
        <v>0</v>
      </c>
      <c r="AT86" s="182">
        <v>0</v>
      </c>
      <c r="AU86" s="35"/>
      <c r="AV86" s="35"/>
      <c r="AW86" s="35"/>
      <c r="AX86" s="35"/>
      <c r="AY86" s="35"/>
      <c r="AZ86" s="35"/>
      <c r="BA86" s="35"/>
      <c r="BB86" s="35"/>
      <c r="BC86" s="35"/>
      <c r="BD86" s="35"/>
      <c r="BE86" s="35"/>
      <c r="BF86" s="35"/>
      <c r="BG86" s="35"/>
      <c r="BH86" s="35"/>
      <c r="BI86" s="35"/>
      <c r="BJ86" s="35"/>
      <c r="BK86" s="35"/>
      <c r="BL86" s="35"/>
      <c r="BM86" s="35"/>
      <c r="BN86" s="35"/>
      <c r="BO86" s="35"/>
      <c r="BP86" s="35"/>
      <c r="BQ86" s="35"/>
      <c r="BR86" s="35"/>
    </row>
    <row r="87" spans="1:70" x14ac:dyDescent="0.25">
      <c r="A87" s="33" t="s">
        <v>80</v>
      </c>
      <c r="B87" s="34" t="s">
        <v>306</v>
      </c>
      <c r="C87" s="182">
        <v>1</v>
      </c>
      <c r="D87" s="182">
        <v>1</v>
      </c>
      <c r="E87" s="182">
        <v>1</v>
      </c>
      <c r="F87" s="182">
        <v>1</v>
      </c>
      <c r="G87" s="182">
        <v>0</v>
      </c>
      <c r="H87" s="182">
        <v>4</v>
      </c>
      <c r="I87" s="182">
        <v>2</v>
      </c>
      <c r="J87" s="182">
        <v>0</v>
      </c>
      <c r="K87" s="182">
        <v>1</v>
      </c>
      <c r="L87" s="182">
        <v>1</v>
      </c>
      <c r="M87" s="182">
        <v>0</v>
      </c>
      <c r="N87" s="182">
        <v>1</v>
      </c>
      <c r="O87" s="182">
        <v>0</v>
      </c>
      <c r="P87" s="182">
        <v>0</v>
      </c>
      <c r="Q87" s="182">
        <v>0</v>
      </c>
      <c r="R87" s="182">
        <v>0</v>
      </c>
      <c r="S87" s="182">
        <v>0</v>
      </c>
      <c r="T87" s="182">
        <v>0</v>
      </c>
      <c r="U87" s="182">
        <v>0</v>
      </c>
      <c r="V87" s="182">
        <v>0</v>
      </c>
      <c r="W87" s="182">
        <v>0</v>
      </c>
      <c r="X87" s="182">
        <v>0</v>
      </c>
      <c r="Y87" s="182">
        <v>0</v>
      </c>
      <c r="Z87" s="182">
        <v>0</v>
      </c>
      <c r="AA87" s="182">
        <v>0</v>
      </c>
      <c r="AB87" s="182">
        <v>0</v>
      </c>
      <c r="AC87" s="182">
        <v>0</v>
      </c>
      <c r="AD87" s="182">
        <v>2</v>
      </c>
      <c r="AE87" s="182">
        <v>0</v>
      </c>
      <c r="AF87" s="182">
        <v>2</v>
      </c>
      <c r="AG87" s="182">
        <v>0</v>
      </c>
      <c r="AH87" s="182">
        <v>2</v>
      </c>
      <c r="AI87" s="182">
        <v>2</v>
      </c>
      <c r="AJ87" s="182">
        <v>0</v>
      </c>
      <c r="AK87" s="182">
        <v>0</v>
      </c>
      <c r="AL87" s="182">
        <v>3</v>
      </c>
      <c r="AM87" s="182">
        <v>3</v>
      </c>
      <c r="AN87" s="182">
        <v>0</v>
      </c>
      <c r="AO87" s="182">
        <v>1</v>
      </c>
      <c r="AP87" s="182">
        <v>0</v>
      </c>
      <c r="AQ87" s="182">
        <v>0</v>
      </c>
      <c r="AR87" s="182">
        <v>0</v>
      </c>
      <c r="AS87" s="182">
        <v>0</v>
      </c>
      <c r="AT87" s="182">
        <v>0</v>
      </c>
      <c r="AU87" s="35"/>
      <c r="AV87" s="35"/>
      <c r="AW87" s="35"/>
      <c r="AX87" s="35"/>
      <c r="AY87" s="35"/>
      <c r="AZ87" s="35"/>
      <c r="BA87" s="35"/>
      <c r="BB87" s="35"/>
      <c r="BC87" s="35"/>
      <c r="BD87" s="35"/>
      <c r="BE87" s="35"/>
      <c r="BF87" s="35"/>
      <c r="BG87" s="35"/>
      <c r="BH87" s="35"/>
      <c r="BI87" s="35"/>
      <c r="BJ87" s="35"/>
      <c r="BK87" s="35"/>
      <c r="BL87" s="35"/>
      <c r="BM87" s="35"/>
      <c r="BN87" s="35"/>
      <c r="BO87" s="35"/>
      <c r="BP87" s="35"/>
      <c r="BQ87" s="35"/>
      <c r="BR87" s="35"/>
    </row>
    <row r="88" spans="1:70" x14ac:dyDescent="0.25">
      <c r="A88" s="33" t="s">
        <v>81</v>
      </c>
      <c r="B88" s="34" t="s">
        <v>243</v>
      </c>
      <c r="C88" s="182">
        <v>0</v>
      </c>
      <c r="D88" s="182">
        <v>0</v>
      </c>
      <c r="E88" s="182">
        <v>0</v>
      </c>
      <c r="F88" s="182">
        <v>0</v>
      </c>
      <c r="G88" s="182">
        <v>0</v>
      </c>
      <c r="H88" s="182">
        <v>2</v>
      </c>
      <c r="I88" s="182">
        <v>0</v>
      </c>
      <c r="J88" s="182">
        <v>0</v>
      </c>
      <c r="K88" s="182">
        <v>2</v>
      </c>
      <c r="L88" s="182">
        <v>0</v>
      </c>
      <c r="M88" s="182">
        <v>0</v>
      </c>
      <c r="N88" s="182">
        <v>0</v>
      </c>
      <c r="O88" s="182">
        <v>0</v>
      </c>
      <c r="P88" s="182">
        <v>0</v>
      </c>
      <c r="Q88" s="182">
        <v>0</v>
      </c>
      <c r="R88" s="182">
        <v>0</v>
      </c>
      <c r="S88" s="182">
        <v>0</v>
      </c>
      <c r="T88" s="182">
        <v>5</v>
      </c>
      <c r="U88" s="182">
        <v>5</v>
      </c>
      <c r="V88" s="182">
        <v>1</v>
      </c>
      <c r="W88" s="182">
        <v>1</v>
      </c>
      <c r="X88" s="182">
        <v>4</v>
      </c>
      <c r="Y88" s="182">
        <v>4</v>
      </c>
      <c r="Z88" s="182">
        <v>0</v>
      </c>
      <c r="AA88" s="182">
        <v>0</v>
      </c>
      <c r="AB88" s="182">
        <v>0</v>
      </c>
      <c r="AC88" s="182">
        <v>0</v>
      </c>
      <c r="AD88" s="182">
        <v>3</v>
      </c>
      <c r="AE88" s="182">
        <v>3</v>
      </c>
      <c r="AF88" s="182">
        <v>2</v>
      </c>
      <c r="AG88" s="182">
        <v>3</v>
      </c>
      <c r="AH88" s="182">
        <v>3</v>
      </c>
      <c r="AI88" s="182">
        <v>0</v>
      </c>
      <c r="AJ88" s="182">
        <v>0</v>
      </c>
      <c r="AK88" s="182">
        <v>0</v>
      </c>
      <c r="AL88" s="182">
        <v>0</v>
      </c>
      <c r="AM88" s="182">
        <v>0</v>
      </c>
      <c r="AN88" s="182">
        <v>0</v>
      </c>
      <c r="AO88" s="182">
        <v>0</v>
      </c>
      <c r="AP88" s="182">
        <v>2</v>
      </c>
      <c r="AQ88" s="182">
        <v>0</v>
      </c>
      <c r="AR88" s="182">
        <v>0</v>
      </c>
      <c r="AS88" s="182">
        <v>0</v>
      </c>
      <c r="AT88" s="182">
        <v>0</v>
      </c>
      <c r="AU88" s="35"/>
      <c r="AV88" s="35"/>
      <c r="AW88" s="35"/>
      <c r="AX88" s="35"/>
      <c r="AY88" s="35"/>
      <c r="AZ88" s="35"/>
      <c r="BA88" s="35"/>
      <c r="BB88" s="35"/>
      <c r="BC88" s="35"/>
      <c r="BD88" s="35"/>
      <c r="BE88" s="35"/>
      <c r="BF88" s="35"/>
      <c r="BG88" s="35"/>
      <c r="BH88" s="35"/>
      <c r="BI88" s="35"/>
      <c r="BJ88" s="35"/>
      <c r="BK88" s="35"/>
      <c r="BL88" s="35"/>
      <c r="BM88" s="35"/>
      <c r="BN88" s="35"/>
      <c r="BO88" s="35"/>
      <c r="BP88" s="35"/>
      <c r="BQ88" s="35"/>
      <c r="BR88" s="35"/>
    </row>
    <row r="89" spans="1:70" x14ac:dyDescent="0.25">
      <c r="A89" s="33" t="s">
        <v>82</v>
      </c>
      <c r="B89" s="34" t="s">
        <v>269</v>
      </c>
      <c r="C89" s="182">
        <v>0</v>
      </c>
      <c r="D89" s="182">
        <v>0</v>
      </c>
      <c r="E89" s="182">
        <v>0</v>
      </c>
      <c r="F89" s="182">
        <v>0</v>
      </c>
      <c r="G89" s="182">
        <v>0</v>
      </c>
      <c r="H89" s="182">
        <v>0</v>
      </c>
      <c r="I89" s="182">
        <v>0</v>
      </c>
      <c r="J89" s="182">
        <v>0</v>
      </c>
      <c r="K89" s="182">
        <v>0</v>
      </c>
      <c r="L89" s="182">
        <v>0</v>
      </c>
      <c r="M89" s="182">
        <v>0</v>
      </c>
      <c r="N89" s="182">
        <v>0</v>
      </c>
      <c r="O89" s="182">
        <v>0</v>
      </c>
      <c r="P89" s="182">
        <v>0</v>
      </c>
      <c r="Q89" s="182">
        <v>0</v>
      </c>
      <c r="R89" s="182">
        <v>0</v>
      </c>
      <c r="S89" s="182">
        <v>0</v>
      </c>
      <c r="T89" s="182">
        <v>0</v>
      </c>
      <c r="U89" s="182">
        <v>0</v>
      </c>
      <c r="V89" s="182">
        <v>0</v>
      </c>
      <c r="W89" s="182">
        <v>0</v>
      </c>
      <c r="X89" s="182">
        <v>0</v>
      </c>
      <c r="Y89" s="182">
        <v>0</v>
      </c>
      <c r="Z89" s="182">
        <v>0</v>
      </c>
      <c r="AA89" s="182">
        <v>0</v>
      </c>
      <c r="AB89" s="182">
        <v>0</v>
      </c>
      <c r="AC89" s="182">
        <v>0</v>
      </c>
      <c r="AD89" s="182">
        <v>0</v>
      </c>
      <c r="AE89" s="182">
        <v>0</v>
      </c>
      <c r="AF89" s="182">
        <v>0</v>
      </c>
      <c r="AG89" s="182">
        <v>0</v>
      </c>
      <c r="AH89" s="182">
        <v>0</v>
      </c>
      <c r="AI89" s="182">
        <v>0</v>
      </c>
      <c r="AJ89" s="182">
        <v>0</v>
      </c>
      <c r="AK89" s="182">
        <v>0</v>
      </c>
      <c r="AL89" s="182">
        <v>0</v>
      </c>
      <c r="AM89" s="182">
        <v>0</v>
      </c>
      <c r="AN89" s="182">
        <v>0</v>
      </c>
      <c r="AO89" s="182">
        <v>0</v>
      </c>
      <c r="AP89" s="182">
        <v>0</v>
      </c>
      <c r="AQ89" s="182">
        <v>0</v>
      </c>
      <c r="AR89" s="182">
        <v>0</v>
      </c>
      <c r="AS89" s="182">
        <v>0</v>
      </c>
      <c r="AT89" s="182">
        <v>0</v>
      </c>
      <c r="AU89" s="35"/>
      <c r="AV89" s="35"/>
      <c r="AW89" s="35"/>
      <c r="AX89" s="35"/>
      <c r="AY89" s="35"/>
      <c r="AZ89" s="35"/>
      <c r="BA89" s="35"/>
      <c r="BB89" s="35"/>
      <c r="BC89" s="35"/>
      <c r="BD89" s="35"/>
      <c r="BE89" s="35"/>
      <c r="BF89" s="35"/>
      <c r="BG89" s="35"/>
      <c r="BH89" s="35"/>
      <c r="BI89" s="35"/>
      <c r="BJ89" s="35"/>
      <c r="BK89" s="35"/>
      <c r="BL89" s="35"/>
      <c r="BM89" s="35"/>
      <c r="BN89" s="35"/>
      <c r="BO89" s="35"/>
      <c r="BP89" s="35"/>
      <c r="BQ89" s="35"/>
      <c r="BR89" s="35"/>
    </row>
    <row r="90" spans="1:70" x14ac:dyDescent="0.25">
      <c r="A90" s="33" t="s">
        <v>83</v>
      </c>
      <c r="B90" s="34" t="s">
        <v>248</v>
      </c>
      <c r="C90" s="182">
        <v>0</v>
      </c>
      <c r="D90" s="182">
        <v>0</v>
      </c>
      <c r="E90" s="182">
        <v>0</v>
      </c>
      <c r="F90" s="182">
        <v>0</v>
      </c>
      <c r="G90" s="182">
        <v>1</v>
      </c>
      <c r="H90" s="182">
        <v>0</v>
      </c>
      <c r="I90" s="182">
        <v>0</v>
      </c>
      <c r="J90" s="182">
        <v>0</v>
      </c>
      <c r="K90" s="182">
        <v>0</v>
      </c>
      <c r="L90" s="182">
        <v>2</v>
      </c>
      <c r="M90" s="182">
        <v>5</v>
      </c>
      <c r="N90" s="182">
        <v>2</v>
      </c>
      <c r="O90" s="182">
        <v>0</v>
      </c>
      <c r="P90" s="182">
        <v>0</v>
      </c>
      <c r="Q90" s="182">
        <v>0</v>
      </c>
      <c r="R90" s="182">
        <v>0</v>
      </c>
      <c r="S90" s="182">
        <v>0</v>
      </c>
      <c r="T90" s="182">
        <v>0</v>
      </c>
      <c r="U90" s="182">
        <v>0</v>
      </c>
      <c r="V90" s="182">
        <v>0</v>
      </c>
      <c r="W90" s="182">
        <v>0</v>
      </c>
      <c r="X90" s="182">
        <v>0</v>
      </c>
      <c r="Y90" s="182">
        <v>0</v>
      </c>
      <c r="Z90" s="182">
        <v>0</v>
      </c>
      <c r="AA90" s="182">
        <v>0</v>
      </c>
      <c r="AB90" s="182">
        <v>0</v>
      </c>
      <c r="AC90" s="182">
        <v>0</v>
      </c>
      <c r="AD90" s="182">
        <v>0</v>
      </c>
      <c r="AE90" s="182">
        <v>0</v>
      </c>
      <c r="AF90" s="182">
        <v>0</v>
      </c>
      <c r="AG90" s="182">
        <v>0</v>
      </c>
      <c r="AH90" s="182">
        <v>0</v>
      </c>
      <c r="AI90" s="182">
        <v>0</v>
      </c>
      <c r="AJ90" s="182">
        <v>0</v>
      </c>
      <c r="AK90" s="182">
        <v>0</v>
      </c>
      <c r="AL90" s="182">
        <v>0</v>
      </c>
      <c r="AM90" s="182">
        <v>0</v>
      </c>
      <c r="AN90" s="182">
        <v>0</v>
      </c>
      <c r="AO90" s="182">
        <v>0</v>
      </c>
      <c r="AP90" s="182">
        <v>0</v>
      </c>
      <c r="AQ90" s="182">
        <v>0</v>
      </c>
      <c r="AR90" s="182">
        <v>0</v>
      </c>
      <c r="AS90" s="182">
        <v>0</v>
      </c>
      <c r="AT90" s="182">
        <v>0</v>
      </c>
      <c r="AU90" s="35"/>
      <c r="AV90" s="35"/>
      <c r="AW90" s="35"/>
      <c r="AX90" s="35"/>
      <c r="AY90" s="35"/>
      <c r="AZ90" s="35"/>
      <c r="BA90" s="35"/>
      <c r="BB90" s="35"/>
      <c r="BC90" s="35"/>
      <c r="BD90" s="35"/>
      <c r="BE90" s="35"/>
      <c r="BF90" s="35"/>
      <c r="BG90" s="35"/>
      <c r="BH90" s="35"/>
      <c r="BI90" s="35"/>
      <c r="BJ90" s="35"/>
      <c r="BK90" s="35"/>
      <c r="BL90" s="35"/>
      <c r="BM90" s="35"/>
      <c r="BN90" s="35"/>
      <c r="BO90" s="35"/>
      <c r="BP90" s="35"/>
      <c r="BQ90" s="35"/>
      <c r="BR90" s="35"/>
    </row>
    <row r="91" spans="1:70" x14ac:dyDescent="0.25">
      <c r="A91" s="33" t="s">
        <v>84</v>
      </c>
      <c r="B91" s="34" t="s">
        <v>307</v>
      </c>
      <c r="C91" s="182">
        <v>0</v>
      </c>
      <c r="D91" s="182">
        <v>0</v>
      </c>
      <c r="E91" s="182">
        <v>0</v>
      </c>
      <c r="F91" s="182">
        <v>0</v>
      </c>
      <c r="G91" s="182">
        <v>0</v>
      </c>
      <c r="H91" s="182">
        <v>0</v>
      </c>
      <c r="I91" s="182">
        <v>0</v>
      </c>
      <c r="J91" s="182">
        <v>0</v>
      </c>
      <c r="K91" s="182">
        <v>0</v>
      </c>
      <c r="L91" s="182">
        <v>-2</v>
      </c>
      <c r="M91" s="182">
        <v>2</v>
      </c>
      <c r="N91" s="182">
        <v>-1</v>
      </c>
      <c r="O91" s="182">
        <v>0</v>
      </c>
      <c r="P91" s="182">
        <v>0</v>
      </c>
      <c r="Q91" s="182">
        <v>0</v>
      </c>
      <c r="R91" s="182">
        <v>0</v>
      </c>
      <c r="S91" s="182">
        <v>0</v>
      </c>
      <c r="T91" s="182">
        <v>0</v>
      </c>
      <c r="U91" s="182">
        <v>0</v>
      </c>
      <c r="V91" s="182">
        <v>0</v>
      </c>
      <c r="W91" s="182">
        <v>0</v>
      </c>
      <c r="X91" s="182">
        <v>0</v>
      </c>
      <c r="Y91" s="182">
        <v>0</v>
      </c>
      <c r="Z91" s="182">
        <v>0</v>
      </c>
      <c r="AA91" s="182">
        <v>0</v>
      </c>
      <c r="AB91" s="182">
        <v>2</v>
      </c>
      <c r="AC91" s="182">
        <v>-1</v>
      </c>
      <c r="AD91" s="182">
        <v>0</v>
      </c>
      <c r="AE91" s="182">
        <v>0</v>
      </c>
      <c r="AF91" s="182">
        <v>0</v>
      </c>
      <c r="AG91" s="182">
        <v>0</v>
      </c>
      <c r="AH91" s="182">
        <v>0</v>
      </c>
      <c r="AI91" s="182">
        <v>0</v>
      </c>
      <c r="AJ91" s="182">
        <v>0</v>
      </c>
      <c r="AK91" s="182">
        <v>0</v>
      </c>
      <c r="AL91" s="182">
        <v>2</v>
      </c>
      <c r="AM91" s="182">
        <v>2</v>
      </c>
      <c r="AN91" s="182">
        <v>4</v>
      </c>
      <c r="AO91" s="182">
        <v>2</v>
      </c>
      <c r="AP91" s="182">
        <v>0</v>
      </c>
      <c r="AQ91" s="182">
        <v>0</v>
      </c>
      <c r="AR91" s="182">
        <v>5</v>
      </c>
      <c r="AS91" s="182">
        <v>0</v>
      </c>
      <c r="AT91" s="182">
        <v>0</v>
      </c>
      <c r="AU91" s="35"/>
      <c r="AV91" s="35"/>
      <c r="AW91" s="35"/>
      <c r="AX91" s="35"/>
      <c r="AY91" s="35"/>
      <c r="AZ91" s="35"/>
      <c r="BA91" s="35"/>
      <c r="BB91" s="35"/>
      <c r="BC91" s="35"/>
      <c r="BD91" s="35"/>
      <c r="BE91" s="35"/>
      <c r="BF91" s="35"/>
      <c r="BG91" s="35"/>
      <c r="BH91" s="35"/>
      <c r="BI91" s="35"/>
      <c r="BJ91" s="35"/>
      <c r="BK91" s="35"/>
      <c r="BL91" s="35"/>
      <c r="BM91" s="35"/>
      <c r="BN91" s="35"/>
      <c r="BO91" s="35"/>
      <c r="BP91" s="35"/>
      <c r="BQ91" s="35"/>
      <c r="BR91" s="35"/>
    </row>
    <row r="92" spans="1:70" ht="25.5" x14ac:dyDescent="0.25">
      <c r="A92" s="33" t="s">
        <v>85</v>
      </c>
      <c r="B92" s="36" t="s">
        <v>86</v>
      </c>
      <c r="C92" s="182">
        <v>0</v>
      </c>
      <c r="D92" s="182">
        <v>0</v>
      </c>
      <c r="E92" s="182">
        <v>0</v>
      </c>
      <c r="F92" s="182">
        <v>0</v>
      </c>
      <c r="G92" s="182">
        <v>0</v>
      </c>
      <c r="H92" s="182">
        <v>0</v>
      </c>
      <c r="I92" s="182">
        <v>0</v>
      </c>
      <c r="J92" s="182">
        <v>0</v>
      </c>
      <c r="K92" s="182">
        <v>0</v>
      </c>
      <c r="L92" s="182">
        <v>3</v>
      </c>
      <c r="M92" s="182">
        <v>0</v>
      </c>
      <c r="N92" s="182">
        <v>2</v>
      </c>
      <c r="O92" s="182">
        <v>0</v>
      </c>
      <c r="P92" s="182">
        <v>2</v>
      </c>
      <c r="Q92" s="182">
        <v>0</v>
      </c>
      <c r="R92" s="182">
        <v>0</v>
      </c>
      <c r="S92" s="182">
        <v>0</v>
      </c>
      <c r="T92" s="182">
        <v>0</v>
      </c>
      <c r="U92" s="182">
        <v>2</v>
      </c>
      <c r="V92" s="182">
        <v>0</v>
      </c>
      <c r="W92" s="182">
        <v>2</v>
      </c>
      <c r="X92" s="182">
        <v>0</v>
      </c>
      <c r="Y92" s="182">
        <v>2</v>
      </c>
      <c r="Z92" s="182">
        <v>0</v>
      </c>
      <c r="AA92" s="182">
        <v>0</v>
      </c>
      <c r="AB92" s="182">
        <v>0</v>
      </c>
      <c r="AC92" s="182">
        <v>0</v>
      </c>
      <c r="AD92" s="182">
        <v>0</v>
      </c>
      <c r="AE92" s="182">
        <v>0</v>
      </c>
      <c r="AF92" s="182">
        <v>0</v>
      </c>
      <c r="AG92" s="182">
        <v>0</v>
      </c>
      <c r="AH92" s="182">
        <v>0</v>
      </c>
      <c r="AI92" s="182">
        <v>0</v>
      </c>
      <c r="AJ92" s="182">
        <v>0</v>
      </c>
      <c r="AK92" s="182">
        <v>0</v>
      </c>
      <c r="AL92" s="182">
        <v>-2</v>
      </c>
      <c r="AM92" s="182">
        <v>0</v>
      </c>
      <c r="AN92" s="182">
        <v>1</v>
      </c>
      <c r="AO92" s="182">
        <v>0</v>
      </c>
      <c r="AP92" s="182">
        <v>0</v>
      </c>
      <c r="AQ92" s="182">
        <v>0</v>
      </c>
      <c r="AR92" s="182">
        <v>4</v>
      </c>
      <c r="AS92" s="182">
        <v>0</v>
      </c>
      <c r="AT92" s="182">
        <v>0</v>
      </c>
      <c r="AU92" s="35"/>
      <c r="AV92" s="35"/>
      <c r="AW92" s="35"/>
      <c r="AX92" s="35"/>
      <c r="AY92" s="35"/>
      <c r="AZ92" s="35"/>
      <c r="BA92" s="35"/>
      <c r="BB92" s="35"/>
      <c r="BC92" s="35"/>
      <c r="BD92" s="35"/>
      <c r="BE92" s="35"/>
      <c r="BF92" s="35"/>
      <c r="BG92" s="35"/>
      <c r="BH92" s="35"/>
      <c r="BI92" s="35"/>
      <c r="BJ92" s="35"/>
      <c r="BK92" s="35"/>
      <c r="BL92" s="35"/>
      <c r="BM92" s="35"/>
      <c r="BN92" s="35"/>
      <c r="BO92" s="35"/>
      <c r="BP92" s="35"/>
      <c r="BQ92" s="35"/>
      <c r="BR92" s="35"/>
    </row>
    <row r="93" spans="1:70" x14ac:dyDescent="0.25">
      <c r="A93" s="33" t="s">
        <v>87</v>
      </c>
      <c r="B93" s="34" t="s">
        <v>328</v>
      </c>
      <c r="C93" s="182">
        <v>0</v>
      </c>
      <c r="D93" s="182">
        <v>0</v>
      </c>
      <c r="E93" s="182">
        <v>0</v>
      </c>
      <c r="F93" s="182">
        <v>0</v>
      </c>
      <c r="G93" s="182">
        <v>0</v>
      </c>
      <c r="H93" s="182">
        <v>0</v>
      </c>
      <c r="I93" s="182">
        <v>0</v>
      </c>
      <c r="J93" s="182">
        <v>0</v>
      </c>
      <c r="K93" s="182">
        <v>0</v>
      </c>
      <c r="L93" s="182">
        <v>0</v>
      </c>
      <c r="M93" s="182">
        <v>0</v>
      </c>
      <c r="N93" s="182">
        <v>0</v>
      </c>
      <c r="O93" s="182">
        <v>0</v>
      </c>
      <c r="P93" s="182">
        <v>0</v>
      </c>
      <c r="Q93" s="182">
        <v>0</v>
      </c>
      <c r="R93" s="182">
        <v>0</v>
      </c>
      <c r="S93" s="182">
        <v>0</v>
      </c>
      <c r="T93" s="182">
        <v>0</v>
      </c>
      <c r="U93" s="182">
        <v>0</v>
      </c>
      <c r="V93" s="182">
        <v>0</v>
      </c>
      <c r="W93" s="182">
        <v>0</v>
      </c>
      <c r="X93" s="182">
        <v>0</v>
      </c>
      <c r="Y93" s="182">
        <v>0</v>
      </c>
      <c r="Z93" s="182">
        <v>0</v>
      </c>
      <c r="AA93" s="182">
        <v>0</v>
      </c>
      <c r="AB93" s="182">
        <v>0</v>
      </c>
      <c r="AC93" s="182">
        <v>0</v>
      </c>
      <c r="AD93" s="182">
        <v>0</v>
      </c>
      <c r="AE93" s="182">
        <v>0</v>
      </c>
      <c r="AF93" s="182">
        <v>0</v>
      </c>
      <c r="AG93" s="182">
        <v>0</v>
      </c>
      <c r="AH93" s="182">
        <v>4</v>
      </c>
      <c r="AI93" s="182">
        <v>5</v>
      </c>
      <c r="AJ93" s="182">
        <v>3</v>
      </c>
      <c r="AK93" s="182">
        <v>5</v>
      </c>
      <c r="AL93" s="182">
        <v>2</v>
      </c>
      <c r="AM93" s="182">
        <v>2</v>
      </c>
      <c r="AN93" s="182">
        <v>0</v>
      </c>
      <c r="AO93" s="182">
        <v>4</v>
      </c>
      <c r="AP93" s="182">
        <v>5</v>
      </c>
      <c r="AQ93" s="182">
        <v>2</v>
      </c>
      <c r="AR93" s="182">
        <v>0</v>
      </c>
      <c r="AS93" s="182">
        <v>0</v>
      </c>
      <c r="AT93" s="182">
        <v>0</v>
      </c>
      <c r="AU93" s="35"/>
      <c r="AV93" s="35"/>
      <c r="AW93" s="35"/>
      <c r="AX93" s="35"/>
      <c r="AY93" s="35"/>
      <c r="AZ93" s="35"/>
      <c r="BA93" s="35"/>
      <c r="BB93" s="35"/>
      <c r="BC93" s="35"/>
      <c r="BD93" s="35"/>
      <c r="BE93" s="35"/>
      <c r="BF93" s="35"/>
      <c r="BG93" s="35"/>
      <c r="BH93" s="35"/>
      <c r="BI93" s="35"/>
      <c r="BJ93" s="35"/>
      <c r="BK93" s="35"/>
      <c r="BL93" s="35"/>
      <c r="BM93" s="35"/>
      <c r="BN93" s="35"/>
      <c r="BO93" s="35"/>
      <c r="BP93" s="35"/>
      <c r="BQ93" s="35"/>
      <c r="BR93" s="35"/>
    </row>
    <row r="94" spans="1:70" x14ac:dyDescent="0.25">
      <c r="A94" s="33" t="s">
        <v>88</v>
      </c>
      <c r="B94" s="34" t="s">
        <v>265</v>
      </c>
      <c r="C94" s="182">
        <v>4</v>
      </c>
      <c r="D94" s="182">
        <v>4</v>
      </c>
      <c r="E94" s="182">
        <v>4</v>
      </c>
      <c r="F94" s="182">
        <v>1</v>
      </c>
      <c r="G94" s="182">
        <v>3</v>
      </c>
      <c r="H94" s="182">
        <v>4</v>
      </c>
      <c r="I94" s="182">
        <v>2</v>
      </c>
      <c r="J94" s="182">
        <v>0</v>
      </c>
      <c r="K94" s="182">
        <v>2</v>
      </c>
      <c r="L94" s="182">
        <v>0</v>
      </c>
      <c r="M94" s="182">
        <v>1</v>
      </c>
      <c r="N94" s="182">
        <v>0</v>
      </c>
      <c r="O94" s="182">
        <v>0</v>
      </c>
      <c r="P94" s="182">
        <v>0</v>
      </c>
      <c r="Q94" s="182">
        <v>2</v>
      </c>
      <c r="R94" s="182">
        <v>2</v>
      </c>
      <c r="S94" s="182">
        <v>1</v>
      </c>
      <c r="T94" s="182">
        <v>1</v>
      </c>
      <c r="U94" s="182">
        <v>1</v>
      </c>
      <c r="V94" s="182">
        <v>2</v>
      </c>
      <c r="W94" s="182">
        <v>1</v>
      </c>
      <c r="X94" s="182">
        <v>1</v>
      </c>
      <c r="Y94" s="182">
        <v>1</v>
      </c>
      <c r="Z94" s="182">
        <v>2</v>
      </c>
      <c r="AA94" s="182">
        <v>1</v>
      </c>
      <c r="AB94" s="182">
        <v>0</v>
      </c>
      <c r="AC94" s="182">
        <v>0</v>
      </c>
      <c r="AD94" s="182">
        <v>2</v>
      </c>
      <c r="AE94" s="182">
        <v>0</v>
      </c>
      <c r="AF94" s="182">
        <v>1</v>
      </c>
      <c r="AG94" s="182">
        <v>0</v>
      </c>
      <c r="AH94" s="182">
        <v>5</v>
      </c>
      <c r="AI94" s="182">
        <v>4</v>
      </c>
      <c r="AJ94" s="182">
        <v>1</v>
      </c>
      <c r="AK94" s="182">
        <v>2</v>
      </c>
      <c r="AL94" s="182">
        <v>3</v>
      </c>
      <c r="AM94" s="182">
        <v>3</v>
      </c>
      <c r="AN94" s="182">
        <v>0</v>
      </c>
      <c r="AO94" s="182">
        <v>4</v>
      </c>
      <c r="AP94" s="182">
        <v>5</v>
      </c>
      <c r="AQ94" s="182">
        <v>2</v>
      </c>
      <c r="AR94" s="182">
        <v>0</v>
      </c>
      <c r="AS94" s="182">
        <v>0</v>
      </c>
      <c r="AT94" s="182">
        <v>0</v>
      </c>
      <c r="AU94" s="35"/>
      <c r="AV94" s="35"/>
      <c r="AW94" s="35"/>
      <c r="AX94" s="35"/>
      <c r="AY94" s="35"/>
      <c r="AZ94" s="35"/>
      <c r="BA94" s="35"/>
      <c r="BB94" s="35"/>
      <c r="BC94" s="35"/>
      <c r="BD94" s="35"/>
      <c r="BE94" s="35"/>
      <c r="BF94" s="35"/>
      <c r="BG94" s="35"/>
      <c r="BH94" s="35"/>
      <c r="BI94" s="35"/>
      <c r="BJ94" s="35"/>
      <c r="BK94" s="35"/>
      <c r="BL94" s="35"/>
      <c r="BM94" s="35"/>
      <c r="BN94" s="35"/>
      <c r="BO94" s="35"/>
      <c r="BP94" s="35"/>
      <c r="BQ94" s="35"/>
      <c r="BR94" s="35"/>
    </row>
    <row r="95" spans="1:70" x14ac:dyDescent="0.25">
      <c r="A95" s="33" t="s">
        <v>89</v>
      </c>
      <c r="B95" s="34" t="s">
        <v>264</v>
      </c>
      <c r="C95" s="182">
        <v>0</v>
      </c>
      <c r="D95" s="182">
        <v>0</v>
      </c>
      <c r="E95" s="182">
        <v>0</v>
      </c>
      <c r="F95" s="182">
        <v>0</v>
      </c>
      <c r="G95" s="182">
        <v>0</v>
      </c>
      <c r="H95" s="182">
        <v>0</v>
      </c>
      <c r="I95" s="182">
        <v>0</v>
      </c>
      <c r="J95" s="182">
        <v>2</v>
      </c>
      <c r="K95" s="182">
        <v>0</v>
      </c>
      <c r="L95" s="182">
        <v>2</v>
      </c>
      <c r="M95" s="182">
        <v>2</v>
      </c>
      <c r="N95" s="182">
        <v>2</v>
      </c>
      <c r="O95" s="182">
        <v>0</v>
      </c>
      <c r="P95" s="182">
        <v>2</v>
      </c>
      <c r="Q95" s="182">
        <v>0</v>
      </c>
      <c r="R95" s="182">
        <v>0</v>
      </c>
      <c r="S95" s="182">
        <v>0</v>
      </c>
      <c r="T95" s="182">
        <v>0</v>
      </c>
      <c r="U95" s="182">
        <v>0</v>
      </c>
      <c r="V95" s="182">
        <v>0</v>
      </c>
      <c r="W95" s="182">
        <v>0</v>
      </c>
      <c r="X95" s="182">
        <v>0</v>
      </c>
      <c r="Y95" s="182">
        <v>0</v>
      </c>
      <c r="Z95" s="182">
        <v>0</v>
      </c>
      <c r="AA95" s="182">
        <v>0</v>
      </c>
      <c r="AB95" s="182">
        <v>0</v>
      </c>
      <c r="AC95" s="182">
        <v>0</v>
      </c>
      <c r="AD95" s="182">
        <v>2</v>
      </c>
      <c r="AE95" s="182">
        <v>2</v>
      </c>
      <c r="AF95" s="182">
        <v>2</v>
      </c>
      <c r="AG95" s="182">
        <v>0</v>
      </c>
      <c r="AH95" s="182">
        <v>2</v>
      </c>
      <c r="AI95" s="182">
        <v>0</v>
      </c>
      <c r="AJ95" s="182">
        <v>0</v>
      </c>
      <c r="AK95" s="182">
        <v>0</v>
      </c>
      <c r="AL95" s="182">
        <v>0</v>
      </c>
      <c r="AM95" s="182">
        <v>0</v>
      </c>
      <c r="AN95" s="182">
        <v>0</v>
      </c>
      <c r="AO95" s="182">
        <v>0</v>
      </c>
      <c r="AP95" s="182">
        <v>0</v>
      </c>
      <c r="AQ95" s="182">
        <v>0</v>
      </c>
      <c r="AR95" s="182">
        <v>5</v>
      </c>
      <c r="AS95" s="182">
        <v>4</v>
      </c>
      <c r="AT95" s="182">
        <v>2</v>
      </c>
      <c r="AU95" s="35"/>
      <c r="AV95" s="35"/>
      <c r="AW95" s="35"/>
      <c r="AX95" s="35"/>
      <c r="AY95" s="35"/>
      <c r="AZ95" s="35"/>
      <c r="BA95" s="35"/>
      <c r="BB95" s="35"/>
      <c r="BC95" s="35"/>
      <c r="BD95" s="35"/>
      <c r="BE95" s="35"/>
      <c r="BF95" s="35"/>
      <c r="BG95" s="35"/>
      <c r="BH95" s="35"/>
      <c r="BI95" s="35"/>
      <c r="BJ95" s="35"/>
      <c r="BK95" s="35"/>
      <c r="BL95" s="35"/>
      <c r="BM95" s="35"/>
      <c r="BN95" s="35"/>
      <c r="BO95" s="35"/>
      <c r="BP95" s="35"/>
      <c r="BQ95" s="35"/>
      <c r="BR95" s="35"/>
    </row>
    <row r="96" spans="1:70" x14ac:dyDescent="0.25">
      <c r="A96" s="33" t="s">
        <v>90</v>
      </c>
      <c r="B96" s="34" t="s">
        <v>260</v>
      </c>
      <c r="C96" s="182">
        <v>4</v>
      </c>
      <c r="D96" s="182">
        <v>4</v>
      </c>
      <c r="E96" s="182">
        <v>4</v>
      </c>
      <c r="F96" s="182">
        <v>2</v>
      </c>
      <c r="G96" s="182">
        <v>2</v>
      </c>
      <c r="H96" s="182">
        <v>4</v>
      </c>
      <c r="I96" s="182">
        <v>4</v>
      </c>
      <c r="J96" s="182">
        <v>0</v>
      </c>
      <c r="K96" s="182">
        <v>0</v>
      </c>
      <c r="L96" s="182">
        <v>0</v>
      </c>
      <c r="M96" s="182">
        <v>0</v>
      </c>
      <c r="N96" s="182">
        <v>0</v>
      </c>
      <c r="O96" s="182">
        <v>1</v>
      </c>
      <c r="P96" s="182">
        <v>0</v>
      </c>
      <c r="Q96" s="182">
        <v>2</v>
      </c>
      <c r="R96" s="182">
        <v>2</v>
      </c>
      <c r="S96" s="182">
        <v>2</v>
      </c>
      <c r="T96" s="182">
        <v>1</v>
      </c>
      <c r="U96" s="182">
        <v>1</v>
      </c>
      <c r="V96" s="182">
        <v>1</v>
      </c>
      <c r="W96" s="182">
        <v>1</v>
      </c>
      <c r="X96" s="182">
        <v>1</v>
      </c>
      <c r="Y96" s="182">
        <v>1</v>
      </c>
      <c r="Z96" s="182">
        <v>2</v>
      </c>
      <c r="AA96" s="182">
        <v>1</v>
      </c>
      <c r="AB96" s="182">
        <v>2</v>
      </c>
      <c r="AC96" s="182">
        <v>0</v>
      </c>
      <c r="AD96" s="182">
        <v>1</v>
      </c>
      <c r="AE96" s="182">
        <v>0</v>
      </c>
      <c r="AF96" s="182">
        <v>2</v>
      </c>
      <c r="AG96" s="182">
        <v>0</v>
      </c>
      <c r="AH96" s="182">
        <v>5</v>
      </c>
      <c r="AI96" s="182">
        <v>5</v>
      </c>
      <c r="AJ96" s="182">
        <v>4</v>
      </c>
      <c r="AK96" s="182">
        <v>0</v>
      </c>
      <c r="AL96" s="182">
        <v>2</v>
      </c>
      <c r="AM96" s="182">
        <v>2</v>
      </c>
      <c r="AN96" s="182">
        <v>0</v>
      </c>
      <c r="AO96" s="182">
        <v>4</v>
      </c>
      <c r="AP96" s="182">
        <v>5</v>
      </c>
      <c r="AQ96" s="182">
        <v>0</v>
      </c>
      <c r="AR96" s="182">
        <v>0</v>
      </c>
      <c r="AS96" s="182">
        <v>0</v>
      </c>
      <c r="AT96" s="182">
        <v>0</v>
      </c>
      <c r="AU96" s="35"/>
      <c r="AV96" s="35"/>
      <c r="AW96" s="35"/>
      <c r="AX96" s="35"/>
      <c r="AY96" s="35"/>
      <c r="AZ96" s="35"/>
      <c r="BA96" s="35"/>
      <c r="BB96" s="35"/>
      <c r="BC96" s="35"/>
      <c r="BD96" s="35"/>
      <c r="BE96" s="35"/>
      <c r="BF96" s="35"/>
      <c r="BG96" s="35"/>
      <c r="BH96" s="35"/>
      <c r="BI96" s="35"/>
      <c r="BJ96" s="35"/>
      <c r="BK96" s="35"/>
      <c r="BL96" s="35"/>
      <c r="BM96" s="35"/>
      <c r="BN96" s="35"/>
      <c r="BO96" s="35"/>
      <c r="BP96" s="35"/>
      <c r="BQ96" s="35"/>
      <c r="BR96" s="35"/>
    </row>
    <row r="97" spans="1:70" ht="25.5" x14ac:dyDescent="0.25">
      <c r="A97" s="33" t="s">
        <v>91</v>
      </c>
      <c r="B97" s="34" t="s">
        <v>255</v>
      </c>
      <c r="C97" s="182">
        <v>0</v>
      </c>
      <c r="D97" s="182">
        <v>0</v>
      </c>
      <c r="E97" s="182">
        <v>0</v>
      </c>
      <c r="F97" s="182">
        <v>4</v>
      </c>
      <c r="G97" s="182">
        <v>2</v>
      </c>
      <c r="H97" s="182">
        <v>1</v>
      </c>
      <c r="I97" s="182">
        <v>0</v>
      </c>
      <c r="J97" s="182">
        <v>0</v>
      </c>
      <c r="K97" s="182">
        <v>0</v>
      </c>
      <c r="L97" s="182">
        <v>0</v>
      </c>
      <c r="M97" s="182">
        <v>2</v>
      </c>
      <c r="N97" s="182">
        <v>0</v>
      </c>
      <c r="O97" s="182">
        <v>0</v>
      </c>
      <c r="P97" s="182">
        <v>0</v>
      </c>
      <c r="Q97" s="182">
        <v>0</v>
      </c>
      <c r="R97" s="182">
        <v>0</v>
      </c>
      <c r="S97" s="182">
        <v>0</v>
      </c>
      <c r="T97" s="182">
        <v>0</v>
      </c>
      <c r="U97" s="182">
        <v>0</v>
      </c>
      <c r="V97" s="182">
        <v>0</v>
      </c>
      <c r="W97" s="182">
        <v>0</v>
      </c>
      <c r="X97" s="182">
        <v>0</v>
      </c>
      <c r="Y97" s="182">
        <v>0</v>
      </c>
      <c r="Z97" s="182">
        <v>0</v>
      </c>
      <c r="AA97" s="182">
        <v>0</v>
      </c>
      <c r="AB97" s="182">
        <v>2</v>
      </c>
      <c r="AC97" s="182">
        <v>0</v>
      </c>
      <c r="AD97" s="182">
        <v>0</v>
      </c>
      <c r="AE97" s="182">
        <v>0</v>
      </c>
      <c r="AF97" s="182">
        <v>-1</v>
      </c>
      <c r="AG97" s="182">
        <v>0</v>
      </c>
      <c r="AH97" s="182">
        <v>3</v>
      </c>
      <c r="AI97" s="182">
        <v>0</v>
      </c>
      <c r="AJ97" s="182">
        <v>0</v>
      </c>
      <c r="AK97" s="182">
        <v>0</v>
      </c>
      <c r="AL97" s="182">
        <v>-1</v>
      </c>
      <c r="AM97" s="182">
        <v>-1</v>
      </c>
      <c r="AN97" s="182">
        <v>0</v>
      </c>
      <c r="AO97" s="182">
        <v>-1</v>
      </c>
      <c r="AP97" s="182">
        <v>0</v>
      </c>
      <c r="AQ97" s="182">
        <v>0</v>
      </c>
      <c r="AR97" s="182">
        <v>0</v>
      </c>
      <c r="AS97" s="182">
        <v>0</v>
      </c>
      <c r="AT97" s="182">
        <v>0</v>
      </c>
      <c r="AU97" s="35"/>
      <c r="AV97" s="35"/>
      <c r="AW97" s="35"/>
      <c r="AX97" s="35"/>
      <c r="AY97" s="35"/>
      <c r="AZ97" s="35"/>
      <c r="BA97" s="35"/>
      <c r="BB97" s="35"/>
      <c r="BC97" s="35"/>
      <c r="BD97" s="35"/>
      <c r="BE97" s="35"/>
      <c r="BF97" s="35"/>
      <c r="BG97" s="35"/>
      <c r="BH97" s="35"/>
      <c r="BI97" s="35"/>
      <c r="BJ97" s="35"/>
      <c r="BK97" s="35"/>
      <c r="BL97" s="35"/>
      <c r="BM97" s="35"/>
      <c r="BN97" s="35"/>
      <c r="BO97" s="35"/>
      <c r="BP97" s="35"/>
      <c r="BQ97" s="35"/>
      <c r="BR97" s="35"/>
    </row>
    <row r="98" spans="1:70" ht="25.5" x14ac:dyDescent="0.25">
      <c r="A98" s="33" t="s">
        <v>202</v>
      </c>
      <c r="B98" s="34" t="s">
        <v>331</v>
      </c>
      <c r="C98" s="182">
        <v>4</v>
      </c>
      <c r="D98" s="182">
        <v>4</v>
      </c>
      <c r="E98" s="182">
        <v>4</v>
      </c>
      <c r="F98" s="182">
        <v>1</v>
      </c>
      <c r="G98" s="182">
        <v>0</v>
      </c>
      <c r="H98" s="182">
        <v>4</v>
      </c>
      <c r="I98" s="182">
        <v>3</v>
      </c>
      <c r="J98" s="182">
        <v>0</v>
      </c>
      <c r="K98" s="182">
        <v>0</v>
      </c>
      <c r="L98" s="182">
        <v>-1</v>
      </c>
      <c r="M98" s="182">
        <v>0</v>
      </c>
      <c r="N98" s="182">
        <v>0</v>
      </c>
      <c r="O98" s="182">
        <v>2</v>
      </c>
      <c r="P98" s="182">
        <v>3</v>
      </c>
      <c r="Q98" s="182">
        <v>3</v>
      </c>
      <c r="R98" s="182">
        <v>4</v>
      </c>
      <c r="S98" s="182">
        <v>-1</v>
      </c>
      <c r="T98" s="182">
        <v>4</v>
      </c>
      <c r="U98" s="182">
        <v>-1</v>
      </c>
      <c r="V98" s="182">
        <v>1</v>
      </c>
      <c r="W98" s="182">
        <v>-1</v>
      </c>
      <c r="X98" s="182">
        <v>1</v>
      </c>
      <c r="Y98" s="182">
        <v>-1</v>
      </c>
      <c r="Z98" s="182">
        <v>1</v>
      </c>
      <c r="AA98" s="182">
        <v>-1</v>
      </c>
      <c r="AB98" s="182">
        <v>4</v>
      </c>
      <c r="AC98" s="182">
        <v>0</v>
      </c>
      <c r="AD98" s="182">
        <v>3</v>
      </c>
      <c r="AE98" s="182">
        <v>2</v>
      </c>
      <c r="AF98" s="182">
        <v>4</v>
      </c>
      <c r="AG98" s="182">
        <v>0</v>
      </c>
      <c r="AH98" s="182">
        <v>2</v>
      </c>
      <c r="AI98" s="182">
        <v>0</v>
      </c>
      <c r="AJ98" s="182">
        <v>0</v>
      </c>
      <c r="AK98" s="182">
        <v>0</v>
      </c>
      <c r="AL98" s="182">
        <v>2</v>
      </c>
      <c r="AM98" s="182">
        <v>2</v>
      </c>
      <c r="AN98" s="182">
        <v>0</v>
      </c>
      <c r="AO98" s="182">
        <v>1</v>
      </c>
      <c r="AP98" s="182">
        <v>0</v>
      </c>
      <c r="AQ98" s="182">
        <v>0</v>
      </c>
      <c r="AR98" s="182">
        <v>0</v>
      </c>
      <c r="AS98" s="182">
        <v>0</v>
      </c>
      <c r="AT98" s="182">
        <v>4</v>
      </c>
      <c r="AU98" s="35"/>
      <c r="AV98" s="35"/>
      <c r="AW98" s="35"/>
      <c r="AX98" s="35"/>
      <c r="AY98" s="35"/>
      <c r="AZ98" s="35"/>
      <c r="BA98" s="35"/>
      <c r="BB98" s="35"/>
      <c r="BC98" s="35"/>
      <c r="BD98" s="35"/>
      <c r="BE98" s="35"/>
      <c r="BF98" s="35"/>
      <c r="BG98" s="35"/>
      <c r="BH98" s="35"/>
      <c r="BI98" s="35"/>
      <c r="BJ98" s="35"/>
      <c r="BK98" s="35"/>
      <c r="BL98" s="35"/>
      <c r="BM98" s="35"/>
      <c r="BN98" s="35"/>
      <c r="BO98" s="35"/>
      <c r="BP98" s="35"/>
      <c r="BQ98" s="35"/>
      <c r="BR98" s="35"/>
    </row>
    <row r="99" spans="1:70" ht="25.5" x14ac:dyDescent="0.25">
      <c r="A99" s="33" t="s">
        <v>92</v>
      </c>
      <c r="B99" s="34" t="s">
        <v>325</v>
      </c>
      <c r="C99" s="182">
        <v>4</v>
      </c>
      <c r="D99" s="182">
        <v>4</v>
      </c>
      <c r="E99" s="182">
        <v>2</v>
      </c>
      <c r="F99" s="182">
        <v>1</v>
      </c>
      <c r="G99" s="182">
        <v>0</v>
      </c>
      <c r="H99" s="182">
        <v>2</v>
      </c>
      <c r="I99" s="182">
        <v>2</v>
      </c>
      <c r="J99" s="182">
        <v>0</v>
      </c>
      <c r="K99" s="182">
        <v>0</v>
      </c>
      <c r="L99" s="182">
        <v>-1</v>
      </c>
      <c r="M99" s="182">
        <v>0</v>
      </c>
      <c r="N99" s="182">
        <v>0</v>
      </c>
      <c r="O99" s="182">
        <v>1</v>
      </c>
      <c r="P99" s="182">
        <v>1</v>
      </c>
      <c r="Q99" s="182">
        <v>1</v>
      </c>
      <c r="R99" s="182">
        <v>2</v>
      </c>
      <c r="S99" s="182">
        <v>-1</v>
      </c>
      <c r="T99" s="182">
        <v>2</v>
      </c>
      <c r="U99" s="182">
        <v>-1</v>
      </c>
      <c r="V99" s="182">
        <v>1</v>
      </c>
      <c r="W99" s="182">
        <v>-1</v>
      </c>
      <c r="X99" s="182">
        <v>1</v>
      </c>
      <c r="Y99" s="182">
        <v>-1</v>
      </c>
      <c r="Z99" s="182">
        <v>1</v>
      </c>
      <c r="AA99" s="182">
        <v>-1</v>
      </c>
      <c r="AB99" s="182">
        <v>2</v>
      </c>
      <c r="AC99" s="182">
        <v>0</v>
      </c>
      <c r="AD99" s="182">
        <v>2</v>
      </c>
      <c r="AE99" s="182">
        <v>1</v>
      </c>
      <c r="AF99" s="182">
        <v>2</v>
      </c>
      <c r="AG99" s="182">
        <v>0</v>
      </c>
      <c r="AH99" s="182">
        <v>2</v>
      </c>
      <c r="AI99" s="182">
        <v>0</v>
      </c>
      <c r="AJ99" s="182">
        <v>0</v>
      </c>
      <c r="AK99" s="182">
        <v>0</v>
      </c>
      <c r="AL99" s="182">
        <v>2</v>
      </c>
      <c r="AM99" s="182">
        <v>2</v>
      </c>
      <c r="AN99" s="182">
        <v>0</v>
      </c>
      <c r="AO99" s="182">
        <v>1</v>
      </c>
      <c r="AP99" s="182">
        <v>0</v>
      </c>
      <c r="AQ99" s="182">
        <v>0</v>
      </c>
      <c r="AR99" s="182">
        <v>0</v>
      </c>
      <c r="AS99" s="182">
        <v>0</v>
      </c>
      <c r="AT99" s="182">
        <v>2</v>
      </c>
      <c r="AU99" s="35"/>
      <c r="AV99" s="35"/>
      <c r="AW99" s="35"/>
      <c r="AX99" s="35"/>
      <c r="AY99" s="35"/>
      <c r="AZ99" s="35"/>
      <c r="BA99" s="35"/>
      <c r="BB99" s="35"/>
      <c r="BC99" s="35"/>
      <c r="BD99" s="35"/>
      <c r="BE99" s="35"/>
      <c r="BF99" s="35"/>
      <c r="BG99" s="35"/>
      <c r="BH99" s="35"/>
      <c r="BI99" s="35"/>
      <c r="BJ99" s="35"/>
      <c r="BK99" s="35"/>
      <c r="BL99" s="35"/>
      <c r="BM99" s="35"/>
      <c r="BN99" s="35"/>
      <c r="BO99" s="35"/>
      <c r="BP99" s="35"/>
      <c r="BQ99" s="35"/>
      <c r="BR99" s="35"/>
    </row>
    <row r="100" spans="1:70" ht="25.5" x14ac:dyDescent="0.25">
      <c r="A100" s="33" t="s">
        <v>93</v>
      </c>
      <c r="B100" s="34" t="s">
        <v>220</v>
      </c>
      <c r="C100" s="183">
        <v>4</v>
      </c>
      <c r="D100" s="183">
        <v>2</v>
      </c>
      <c r="E100" s="183">
        <v>2</v>
      </c>
      <c r="F100" s="183">
        <v>0</v>
      </c>
      <c r="G100" s="183">
        <v>0</v>
      </c>
      <c r="H100" s="183">
        <v>0</v>
      </c>
      <c r="I100" s="183">
        <v>0</v>
      </c>
      <c r="J100" s="183">
        <v>0</v>
      </c>
      <c r="K100" s="183">
        <v>-1</v>
      </c>
      <c r="L100" s="183">
        <v>0</v>
      </c>
      <c r="M100" s="183">
        <v>0</v>
      </c>
      <c r="N100" s="183">
        <v>0</v>
      </c>
      <c r="O100" s="183">
        <v>0</v>
      </c>
      <c r="P100" s="183">
        <v>0</v>
      </c>
      <c r="Q100" s="183">
        <v>0</v>
      </c>
      <c r="R100" s="183">
        <v>0</v>
      </c>
      <c r="S100" s="183">
        <v>0</v>
      </c>
      <c r="T100" s="183">
        <v>0</v>
      </c>
      <c r="U100" s="183">
        <v>0</v>
      </c>
      <c r="V100" s="183">
        <v>0</v>
      </c>
      <c r="W100" s="183">
        <v>0</v>
      </c>
      <c r="X100" s="183">
        <v>0</v>
      </c>
      <c r="Y100" s="183">
        <v>0</v>
      </c>
      <c r="Z100" s="183">
        <v>2</v>
      </c>
      <c r="AA100" s="183">
        <v>2</v>
      </c>
      <c r="AB100" s="183">
        <v>0</v>
      </c>
      <c r="AC100" s="183">
        <v>0</v>
      </c>
      <c r="AD100" s="183">
        <v>0</v>
      </c>
      <c r="AE100" s="183">
        <v>0</v>
      </c>
      <c r="AF100" s="183">
        <v>1</v>
      </c>
      <c r="AG100" s="183">
        <v>0</v>
      </c>
      <c r="AH100" s="183">
        <v>4</v>
      </c>
      <c r="AI100" s="183">
        <v>4</v>
      </c>
      <c r="AJ100" s="183">
        <v>4</v>
      </c>
      <c r="AK100" s="183">
        <v>0</v>
      </c>
      <c r="AL100" s="183">
        <v>4</v>
      </c>
      <c r="AM100" s="183">
        <v>4</v>
      </c>
      <c r="AN100" s="183">
        <v>4</v>
      </c>
      <c r="AO100" s="183">
        <v>4</v>
      </c>
      <c r="AP100" s="183">
        <v>2</v>
      </c>
      <c r="AQ100" s="183">
        <v>0</v>
      </c>
      <c r="AR100" s="183">
        <v>0</v>
      </c>
      <c r="AS100" s="183">
        <v>0</v>
      </c>
      <c r="AT100" s="183">
        <v>0</v>
      </c>
      <c r="AU100" s="35"/>
      <c r="AV100" s="35"/>
      <c r="AW100" s="35"/>
      <c r="AX100" s="35"/>
      <c r="AY100" s="35"/>
      <c r="AZ100" s="35"/>
      <c r="BA100" s="35"/>
      <c r="BB100" s="35"/>
      <c r="BC100" s="35"/>
      <c r="BD100" s="35"/>
      <c r="BE100" s="35"/>
      <c r="BF100" s="35"/>
      <c r="BG100" s="35"/>
      <c r="BH100" s="35"/>
      <c r="BI100" s="35"/>
      <c r="BJ100" s="35"/>
      <c r="BK100" s="35"/>
      <c r="BL100" s="35"/>
      <c r="BM100" s="35"/>
      <c r="BN100" s="35"/>
      <c r="BO100" s="35"/>
      <c r="BP100" s="35"/>
      <c r="BQ100" s="35"/>
      <c r="BR100" s="35"/>
    </row>
    <row r="101" spans="1:70" x14ac:dyDescent="0.25">
      <c r="A101" s="33" t="s">
        <v>94</v>
      </c>
      <c r="B101" s="34" t="s">
        <v>297</v>
      </c>
      <c r="C101" s="182">
        <v>3</v>
      </c>
      <c r="D101" s="182">
        <v>3</v>
      </c>
      <c r="E101" s="182">
        <v>2</v>
      </c>
      <c r="F101" s="182">
        <v>2</v>
      </c>
      <c r="G101" s="182">
        <v>4</v>
      </c>
      <c r="H101" s="182">
        <v>4</v>
      </c>
      <c r="I101" s="182">
        <v>2</v>
      </c>
      <c r="J101" s="182">
        <v>0</v>
      </c>
      <c r="K101" s="182">
        <v>1</v>
      </c>
      <c r="L101" s="182">
        <v>1</v>
      </c>
      <c r="M101" s="182">
        <v>0</v>
      </c>
      <c r="N101" s="182">
        <v>2</v>
      </c>
      <c r="O101" s="182">
        <v>0</v>
      </c>
      <c r="P101" s="182">
        <v>0</v>
      </c>
      <c r="Q101" s="182">
        <v>0</v>
      </c>
      <c r="R101" s="182">
        <v>2</v>
      </c>
      <c r="S101" s="182">
        <v>2</v>
      </c>
      <c r="T101" s="182">
        <v>5</v>
      </c>
      <c r="U101" s="182">
        <v>5</v>
      </c>
      <c r="V101" s="182">
        <v>1</v>
      </c>
      <c r="W101" s="182">
        <v>1</v>
      </c>
      <c r="X101" s="182">
        <v>3</v>
      </c>
      <c r="Y101" s="182">
        <v>2</v>
      </c>
      <c r="Z101" s="182">
        <v>2</v>
      </c>
      <c r="AA101" s="182">
        <v>1</v>
      </c>
      <c r="AB101" s="182">
        <v>5</v>
      </c>
      <c r="AC101" s="182">
        <v>5</v>
      </c>
      <c r="AD101" s="182">
        <v>1</v>
      </c>
      <c r="AE101" s="182">
        <v>0</v>
      </c>
      <c r="AF101" s="182">
        <v>3</v>
      </c>
      <c r="AG101" s="182">
        <v>0</v>
      </c>
      <c r="AH101" s="182">
        <v>5</v>
      </c>
      <c r="AI101" s="182">
        <v>4</v>
      </c>
      <c r="AJ101" s="182">
        <v>3</v>
      </c>
      <c r="AK101" s="182">
        <v>0</v>
      </c>
      <c r="AL101" s="182">
        <v>5</v>
      </c>
      <c r="AM101" s="182">
        <v>5</v>
      </c>
      <c r="AN101" s="182">
        <v>1</v>
      </c>
      <c r="AO101" s="182">
        <v>5</v>
      </c>
      <c r="AP101" s="182">
        <v>0</v>
      </c>
      <c r="AQ101" s="182">
        <v>0</v>
      </c>
      <c r="AR101" s="182">
        <v>0</v>
      </c>
      <c r="AS101" s="182">
        <v>0</v>
      </c>
      <c r="AT101" s="182">
        <v>0</v>
      </c>
      <c r="AU101" s="35"/>
      <c r="AV101" s="35"/>
      <c r="AW101" s="35"/>
      <c r="AX101" s="35"/>
      <c r="AY101" s="35"/>
      <c r="AZ101" s="35"/>
      <c r="BA101" s="35"/>
      <c r="BB101" s="35"/>
      <c r="BC101" s="35"/>
      <c r="BD101" s="35"/>
      <c r="BE101" s="35"/>
      <c r="BF101" s="35"/>
      <c r="BG101" s="35"/>
      <c r="BH101" s="35"/>
      <c r="BI101" s="35"/>
      <c r="BJ101" s="35"/>
      <c r="BK101" s="35"/>
      <c r="BL101" s="35"/>
      <c r="BM101" s="35"/>
      <c r="BN101" s="35"/>
      <c r="BO101" s="35"/>
      <c r="BP101" s="35"/>
      <c r="BQ101" s="35"/>
      <c r="BR101" s="35"/>
    </row>
    <row r="102" spans="1:70" x14ac:dyDescent="0.25">
      <c r="A102" s="33" t="s">
        <v>95</v>
      </c>
      <c r="B102" s="34" t="s">
        <v>298</v>
      </c>
      <c r="C102" s="183">
        <v>2</v>
      </c>
      <c r="D102" s="183">
        <v>2</v>
      </c>
      <c r="E102" s="183">
        <v>1</v>
      </c>
      <c r="F102" s="183">
        <v>0</v>
      </c>
      <c r="G102" s="183">
        <v>4</v>
      </c>
      <c r="H102" s="183">
        <v>4</v>
      </c>
      <c r="I102" s="183">
        <v>4</v>
      </c>
      <c r="J102" s="183">
        <v>0</v>
      </c>
      <c r="K102" s="183">
        <v>2</v>
      </c>
      <c r="L102" s="183">
        <v>2</v>
      </c>
      <c r="M102" s="183">
        <v>-3</v>
      </c>
      <c r="N102" s="183">
        <v>2</v>
      </c>
      <c r="O102" s="183">
        <v>0</v>
      </c>
      <c r="P102" s="183">
        <v>0</v>
      </c>
      <c r="Q102" s="183">
        <v>0</v>
      </c>
      <c r="R102" s="183">
        <v>2</v>
      </c>
      <c r="S102" s="183">
        <v>2</v>
      </c>
      <c r="T102" s="183">
        <v>5</v>
      </c>
      <c r="U102" s="183">
        <v>5</v>
      </c>
      <c r="V102" s="183">
        <v>1</v>
      </c>
      <c r="W102" s="183">
        <v>1</v>
      </c>
      <c r="X102" s="183">
        <v>3</v>
      </c>
      <c r="Y102" s="183">
        <v>2</v>
      </c>
      <c r="Z102" s="183">
        <v>4</v>
      </c>
      <c r="AA102" s="183">
        <v>2</v>
      </c>
      <c r="AB102" s="183">
        <v>2</v>
      </c>
      <c r="AC102" s="183">
        <v>1</v>
      </c>
      <c r="AD102" s="183">
        <v>1</v>
      </c>
      <c r="AE102" s="183">
        <v>0</v>
      </c>
      <c r="AF102" s="183">
        <v>2</v>
      </c>
      <c r="AG102" s="183">
        <v>0</v>
      </c>
      <c r="AH102" s="183">
        <v>5</v>
      </c>
      <c r="AI102" s="183">
        <v>4</v>
      </c>
      <c r="AJ102" s="183">
        <v>4</v>
      </c>
      <c r="AK102" s="183">
        <v>0</v>
      </c>
      <c r="AL102" s="183">
        <v>4</v>
      </c>
      <c r="AM102" s="183">
        <v>4</v>
      </c>
      <c r="AN102" s="183">
        <v>2</v>
      </c>
      <c r="AO102" s="183">
        <v>4</v>
      </c>
      <c r="AP102" s="183">
        <v>4</v>
      </c>
      <c r="AQ102" s="183">
        <v>0</v>
      </c>
      <c r="AR102" s="183">
        <v>0</v>
      </c>
      <c r="AS102" s="183">
        <v>0</v>
      </c>
      <c r="AT102" s="183">
        <v>2</v>
      </c>
      <c r="AU102" s="35"/>
      <c r="AV102" s="35"/>
      <c r="AW102" s="35"/>
      <c r="AX102" s="35"/>
      <c r="AY102" s="35"/>
      <c r="AZ102" s="35"/>
      <c r="BA102" s="35"/>
      <c r="BB102" s="35"/>
      <c r="BC102" s="35"/>
      <c r="BD102" s="35"/>
      <c r="BE102" s="35"/>
      <c r="BF102" s="35"/>
      <c r="BG102" s="35"/>
      <c r="BH102" s="35"/>
      <c r="BI102" s="35"/>
      <c r="BJ102" s="35"/>
      <c r="BK102" s="35"/>
      <c r="BL102" s="35"/>
      <c r="BM102" s="35"/>
      <c r="BN102" s="35"/>
      <c r="BO102" s="35"/>
      <c r="BP102" s="35"/>
      <c r="BQ102" s="35"/>
      <c r="BR102" s="35"/>
    </row>
    <row r="103" spans="1:70" x14ac:dyDescent="0.25">
      <c r="A103" s="33" t="s">
        <v>96</v>
      </c>
      <c r="B103" s="34" t="s">
        <v>258</v>
      </c>
      <c r="C103" s="182">
        <v>0</v>
      </c>
      <c r="D103" s="182">
        <v>0</v>
      </c>
      <c r="E103" s="182">
        <v>1</v>
      </c>
      <c r="F103" s="182">
        <v>0</v>
      </c>
      <c r="G103" s="182">
        <v>0</v>
      </c>
      <c r="H103" s="182">
        <v>0</v>
      </c>
      <c r="I103" s="182">
        <v>0</v>
      </c>
      <c r="J103" s="182">
        <v>0</v>
      </c>
      <c r="K103" s="182">
        <v>0</v>
      </c>
      <c r="L103" s="182">
        <v>0</v>
      </c>
      <c r="M103" s="182">
        <v>0</v>
      </c>
      <c r="N103" s="182">
        <v>0</v>
      </c>
      <c r="O103" s="182">
        <v>0</v>
      </c>
      <c r="P103" s="182">
        <v>0</v>
      </c>
      <c r="Q103" s="182">
        <v>1</v>
      </c>
      <c r="R103" s="182">
        <v>0</v>
      </c>
      <c r="S103" s="182">
        <v>0</v>
      </c>
      <c r="T103" s="182">
        <v>2</v>
      </c>
      <c r="U103" s="182">
        <v>2</v>
      </c>
      <c r="V103" s="182">
        <v>2</v>
      </c>
      <c r="W103" s="182">
        <v>0</v>
      </c>
      <c r="X103" s="182">
        <v>3</v>
      </c>
      <c r="Y103" s="182">
        <v>0</v>
      </c>
      <c r="Z103" s="182">
        <v>0</v>
      </c>
      <c r="AA103" s="182">
        <v>0</v>
      </c>
      <c r="AB103" s="182">
        <v>1</v>
      </c>
      <c r="AC103" s="182">
        <v>0</v>
      </c>
      <c r="AD103" s="182">
        <v>0</v>
      </c>
      <c r="AE103" s="182">
        <v>0</v>
      </c>
      <c r="AF103" s="182">
        <v>0</v>
      </c>
      <c r="AG103" s="182">
        <v>0</v>
      </c>
      <c r="AH103" s="182">
        <v>0</v>
      </c>
      <c r="AI103" s="182">
        <v>0</v>
      </c>
      <c r="AJ103" s="182">
        <v>0</v>
      </c>
      <c r="AK103" s="182">
        <v>0</v>
      </c>
      <c r="AL103" s="182">
        <v>0</v>
      </c>
      <c r="AM103" s="182">
        <v>0</v>
      </c>
      <c r="AN103" s="182">
        <v>0</v>
      </c>
      <c r="AO103" s="182">
        <v>0</v>
      </c>
      <c r="AP103" s="182">
        <v>0</v>
      </c>
      <c r="AQ103" s="182">
        <v>0</v>
      </c>
      <c r="AR103" s="182">
        <v>2</v>
      </c>
      <c r="AS103" s="182">
        <v>0</v>
      </c>
      <c r="AT103" s="182">
        <v>0</v>
      </c>
      <c r="AU103" s="35"/>
      <c r="AV103" s="35"/>
      <c r="AW103" s="35"/>
      <c r="AX103" s="35"/>
      <c r="AY103" s="35"/>
      <c r="AZ103" s="35"/>
      <c r="BA103" s="35"/>
      <c r="BB103" s="35"/>
      <c r="BC103" s="35"/>
      <c r="BD103" s="35"/>
      <c r="BE103" s="35"/>
      <c r="BF103" s="35"/>
      <c r="BG103" s="35"/>
      <c r="BH103" s="35"/>
      <c r="BI103" s="35"/>
      <c r="BJ103" s="35"/>
      <c r="BK103" s="35"/>
      <c r="BL103" s="35"/>
      <c r="BM103" s="35"/>
      <c r="BN103" s="35"/>
      <c r="BO103" s="35"/>
      <c r="BP103" s="35"/>
      <c r="BQ103" s="35"/>
      <c r="BR103" s="35"/>
    </row>
    <row r="104" spans="1:70" x14ac:dyDescent="0.25">
      <c r="A104" s="33" t="s">
        <v>97</v>
      </c>
      <c r="B104" s="34" t="s">
        <v>314</v>
      </c>
      <c r="C104" s="182">
        <v>0</v>
      </c>
      <c r="D104" s="182">
        <v>0</v>
      </c>
      <c r="E104" s="182">
        <v>0</v>
      </c>
      <c r="F104" s="182">
        <v>0</v>
      </c>
      <c r="G104" s="182">
        <v>0</v>
      </c>
      <c r="H104" s="182">
        <v>0</v>
      </c>
      <c r="I104" s="182">
        <v>0</v>
      </c>
      <c r="J104" s="182">
        <v>0</v>
      </c>
      <c r="K104" s="182">
        <v>0</v>
      </c>
      <c r="L104" s="182">
        <v>0</v>
      </c>
      <c r="M104" s="182">
        <v>0</v>
      </c>
      <c r="N104" s="182">
        <v>0</v>
      </c>
      <c r="O104" s="182">
        <v>0</v>
      </c>
      <c r="P104" s="182">
        <v>0</v>
      </c>
      <c r="Q104" s="182">
        <v>0</v>
      </c>
      <c r="R104" s="182">
        <v>0</v>
      </c>
      <c r="S104" s="182">
        <v>0</v>
      </c>
      <c r="T104" s="182">
        <v>0</v>
      </c>
      <c r="U104" s="182">
        <v>0</v>
      </c>
      <c r="V104" s="182">
        <v>0</v>
      </c>
      <c r="W104" s="182">
        <v>0</v>
      </c>
      <c r="X104" s="182">
        <v>1</v>
      </c>
      <c r="Y104" s="182">
        <v>1</v>
      </c>
      <c r="Z104" s="182">
        <v>0</v>
      </c>
      <c r="AA104" s="182">
        <v>0</v>
      </c>
      <c r="AB104" s="182">
        <v>0</v>
      </c>
      <c r="AC104" s="182">
        <v>0</v>
      </c>
      <c r="AD104" s="182">
        <v>0</v>
      </c>
      <c r="AE104" s="182">
        <v>1</v>
      </c>
      <c r="AF104" s="182">
        <v>2</v>
      </c>
      <c r="AG104" s="182">
        <v>2</v>
      </c>
      <c r="AH104" s="182">
        <v>0</v>
      </c>
      <c r="AI104" s="182">
        <v>0</v>
      </c>
      <c r="AJ104" s="182">
        <v>0</v>
      </c>
      <c r="AK104" s="182">
        <v>0</v>
      </c>
      <c r="AL104" s="182">
        <v>0</v>
      </c>
      <c r="AM104" s="182">
        <v>0</v>
      </c>
      <c r="AN104" s="182">
        <v>0</v>
      </c>
      <c r="AO104" s="182">
        <v>0</v>
      </c>
      <c r="AP104" s="182">
        <v>0</v>
      </c>
      <c r="AQ104" s="182">
        <v>0</v>
      </c>
      <c r="AR104" s="182">
        <v>0</v>
      </c>
      <c r="AS104" s="182">
        <v>1</v>
      </c>
      <c r="AT104" s="182">
        <v>0</v>
      </c>
      <c r="AU104" s="35"/>
      <c r="AV104" s="35"/>
      <c r="AW104" s="35"/>
      <c r="AX104" s="35"/>
      <c r="AY104" s="35"/>
      <c r="AZ104" s="35"/>
      <c r="BA104" s="35"/>
      <c r="BB104" s="35"/>
      <c r="BC104" s="35"/>
      <c r="BD104" s="35"/>
      <c r="BE104" s="35"/>
      <c r="BF104" s="35"/>
      <c r="BG104" s="35"/>
      <c r="BH104" s="35"/>
      <c r="BI104" s="35"/>
      <c r="BJ104" s="35"/>
      <c r="BK104" s="35"/>
      <c r="BL104" s="35"/>
      <c r="BM104" s="35"/>
      <c r="BN104" s="35"/>
      <c r="BO104" s="35"/>
      <c r="BP104" s="35"/>
      <c r="BQ104" s="35"/>
      <c r="BR104" s="35"/>
    </row>
    <row r="105" spans="1:70" ht="25.5" x14ac:dyDescent="0.25">
      <c r="A105" s="33" t="s">
        <v>98</v>
      </c>
      <c r="B105" s="34" t="s">
        <v>232</v>
      </c>
      <c r="C105" s="182">
        <v>0</v>
      </c>
      <c r="D105" s="182">
        <v>0</v>
      </c>
      <c r="E105" s="182">
        <v>0</v>
      </c>
      <c r="F105" s="182">
        <v>0</v>
      </c>
      <c r="G105" s="182">
        <v>0</v>
      </c>
      <c r="H105" s="182">
        <v>0</v>
      </c>
      <c r="I105" s="182">
        <v>0</v>
      </c>
      <c r="J105" s="182">
        <v>0</v>
      </c>
      <c r="K105" s="182">
        <v>3</v>
      </c>
      <c r="L105" s="182">
        <v>0</v>
      </c>
      <c r="M105" s="182">
        <v>0</v>
      </c>
      <c r="N105" s="182">
        <v>0</v>
      </c>
      <c r="O105" s="182">
        <v>0</v>
      </c>
      <c r="P105" s="182">
        <v>0</v>
      </c>
      <c r="Q105" s="182">
        <v>0</v>
      </c>
      <c r="R105" s="182">
        <v>0</v>
      </c>
      <c r="S105" s="182">
        <v>0</v>
      </c>
      <c r="T105" s="182">
        <v>0</v>
      </c>
      <c r="U105" s="182">
        <v>0</v>
      </c>
      <c r="V105" s="182">
        <v>0</v>
      </c>
      <c r="W105" s="182">
        <v>-2</v>
      </c>
      <c r="X105" s="182">
        <v>0</v>
      </c>
      <c r="Y105" s="182">
        <v>-1</v>
      </c>
      <c r="Z105" s="182">
        <v>0</v>
      </c>
      <c r="AA105" s="182">
        <v>-1</v>
      </c>
      <c r="AB105" s="182">
        <v>0</v>
      </c>
      <c r="AC105" s="182">
        <v>0</v>
      </c>
      <c r="AD105" s="182">
        <v>1</v>
      </c>
      <c r="AE105" s="182">
        <v>0</v>
      </c>
      <c r="AF105" s="182">
        <v>0</v>
      </c>
      <c r="AG105" s="182">
        <v>0</v>
      </c>
      <c r="AH105" s="182">
        <v>3</v>
      </c>
      <c r="AI105" s="182">
        <v>0</v>
      </c>
      <c r="AJ105" s="182">
        <v>0</v>
      </c>
      <c r="AK105" s="182">
        <v>0</v>
      </c>
      <c r="AL105" s="182">
        <v>0</v>
      </c>
      <c r="AM105" s="182">
        <v>0</v>
      </c>
      <c r="AN105" s="182">
        <v>0</v>
      </c>
      <c r="AO105" s="182">
        <v>0</v>
      </c>
      <c r="AP105" s="182">
        <v>2</v>
      </c>
      <c r="AQ105" s="182">
        <v>0</v>
      </c>
      <c r="AR105" s="182">
        <v>0</v>
      </c>
      <c r="AS105" s="182">
        <v>0</v>
      </c>
      <c r="AT105" s="182">
        <v>0</v>
      </c>
      <c r="AU105" s="35"/>
      <c r="AV105" s="35"/>
      <c r="AW105" s="35"/>
      <c r="AX105" s="35"/>
      <c r="AY105" s="35"/>
      <c r="AZ105" s="35"/>
      <c r="BA105" s="35"/>
      <c r="BB105" s="35"/>
      <c r="BC105" s="35"/>
      <c r="BD105" s="35"/>
      <c r="BE105" s="35"/>
      <c r="BF105" s="35"/>
      <c r="BG105" s="35"/>
      <c r="BH105" s="35"/>
      <c r="BI105" s="35"/>
      <c r="BJ105" s="35"/>
      <c r="BK105" s="35"/>
      <c r="BL105" s="35"/>
      <c r="BM105" s="35"/>
      <c r="BN105" s="35"/>
      <c r="BO105" s="35"/>
      <c r="BP105" s="35"/>
      <c r="BQ105" s="35"/>
      <c r="BR105" s="35"/>
    </row>
    <row r="106" spans="1:70" x14ac:dyDescent="0.25">
      <c r="A106" s="33" t="s">
        <v>99</v>
      </c>
      <c r="B106" s="34" t="s">
        <v>323</v>
      </c>
      <c r="C106" s="182">
        <v>0</v>
      </c>
      <c r="D106" s="182">
        <v>0</v>
      </c>
      <c r="E106" s="182">
        <v>0</v>
      </c>
      <c r="F106" s="182">
        <v>0</v>
      </c>
      <c r="G106" s="182">
        <v>0</v>
      </c>
      <c r="H106" s="182">
        <v>0</v>
      </c>
      <c r="I106" s="182">
        <v>0</v>
      </c>
      <c r="J106" s="182">
        <v>0</v>
      </c>
      <c r="K106" s="182">
        <v>0</v>
      </c>
      <c r="L106" s="182">
        <v>0</v>
      </c>
      <c r="M106" s="182">
        <v>0</v>
      </c>
      <c r="N106" s="182">
        <v>0</v>
      </c>
      <c r="O106" s="182">
        <v>0</v>
      </c>
      <c r="P106" s="182">
        <v>0</v>
      </c>
      <c r="Q106" s="182">
        <v>0</v>
      </c>
      <c r="R106" s="182">
        <v>2</v>
      </c>
      <c r="S106" s="182">
        <v>0</v>
      </c>
      <c r="T106" s="182">
        <v>2</v>
      </c>
      <c r="U106" s="182">
        <v>0</v>
      </c>
      <c r="V106" s="182">
        <v>0</v>
      </c>
      <c r="W106" s="182">
        <v>0</v>
      </c>
      <c r="X106" s="182">
        <v>0</v>
      </c>
      <c r="Y106" s="182">
        <v>0</v>
      </c>
      <c r="Z106" s="182">
        <v>0</v>
      </c>
      <c r="AA106" s="182">
        <v>0</v>
      </c>
      <c r="AB106" s="182">
        <v>4</v>
      </c>
      <c r="AC106" s="182">
        <v>0</v>
      </c>
      <c r="AD106" s="182">
        <v>0</v>
      </c>
      <c r="AE106" s="182">
        <v>0</v>
      </c>
      <c r="AF106" s="182">
        <v>0</v>
      </c>
      <c r="AG106" s="182">
        <v>0</v>
      </c>
      <c r="AH106" s="182">
        <v>0</v>
      </c>
      <c r="AI106" s="182">
        <v>0</v>
      </c>
      <c r="AJ106" s="182">
        <v>0</v>
      </c>
      <c r="AK106" s="182">
        <v>0</v>
      </c>
      <c r="AL106" s="182">
        <v>0</v>
      </c>
      <c r="AM106" s="182">
        <v>0</v>
      </c>
      <c r="AN106" s="182">
        <v>1</v>
      </c>
      <c r="AO106" s="182">
        <v>0</v>
      </c>
      <c r="AP106" s="182">
        <v>0</v>
      </c>
      <c r="AQ106" s="182">
        <v>0</v>
      </c>
      <c r="AR106" s="182">
        <v>0</v>
      </c>
      <c r="AS106" s="182">
        <v>0</v>
      </c>
      <c r="AT106" s="182">
        <v>0</v>
      </c>
      <c r="AU106" s="35"/>
      <c r="AV106" s="35"/>
      <c r="AW106" s="35"/>
      <c r="AX106" s="35"/>
      <c r="AY106" s="35"/>
      <c r="AZ106" s="35"/>
      <c r="BA106" s="35"/>
      <c r="BB106" s="35"/>
      <c r="BC106" s="35"/>
      <c r="BD106" s="35"/>
      <c r="BE106" s="35"/>
      <c r="BF106" s="35"/>
      <c r="BG106" s="35"/>
      <c r="BH106" s="35"/>
      <c r="BI106" s="35"/>
      <c r="BJ106" s="35"/>
      <c r="BK106" s="35"/>
      <c r="BL106" s="35"/>
      <c r="BM106" s="35"/>
      <c r="BN106" s="35"/>
      <c r="BO106" s="35"/>
      <c r="BP106" s="35"/>
      <c r="BQ106" s="35"/>
      <c r="BR106" s="35"/>
    </row>
    <row r="107" spans="1:70" ht="25.5" x14ac:dyDescent="0.25">
      <c r="A107" s="33" t="s">
        <v>100</v>
      </c>
      <c r="B107" s="34" t="s">
        <v>217</v>
      </c>
      <c r="C107" s="183">
        <v>0</v>
      </c>
      <c r="D107" s="183">
        <v>0</v>
      </c>
      <c r="E107" s="183">
        <v>0</v>
      </c>
      <c r="F107" s="183">
        <v>0</v>
      </c>
      <c r="G107" s="183">
        <v>0</v>
      </c>
      <c r="H107" s="183">
        <v>1</v>
      </c>
      <c r="I107" s="183">
        <v>0</v>
      </c>
      <c r="J107" s="183">
        <v>0</v>
      </c>
      <c r="K107" s="183">
        <v>0</v>
      </c>
      <c r="L107" s="183">
        <v>0</v>
      </c>
      <c r="M107" s="183">
        <v>2</v>
      </c>
      <c r="N107" s="183">
        <v>0</v>
      </c>
      <c r="O107" s="183">
        <v>0</v>
      </c>
      <c r="P107" s="183">
        <v>0</v>
      </c>
      <c r="Q107" s="183">
        <v>0</v>
      </c>
      <c r="R107" s="183">
        <v>0</v>
      </c>
      <c r="S107" s="183">
        <v>0</v>
      </c>
      <c r="T107" s="183">
        <v>1</v>
      </c>
      <c r="U107" s="183">
        <v>1</v>
      </c>
      <c r="V107" s="183">
        <v>0</v>
      </c>
      <c r="W107" s="183">
        <v>-1</v>
      </c>
      <c r="X107" s="183">
        <v>2</v>
      </c>
      <c r="Y107" s="183">
        <v>-1</v>
      </c>
      <c r="Z107" s="183">
        <v>2</v>
      </c>
      <c r="AA107" s="183">
        <v>0</v>
      </c>
      <c r="AB107" s="183">
        <v>2</v>
      </c>
      <c r="AC107" s="183">
        <v>1</v>
      </c>
      <c r="AD107" s="183">
        <v>0</v>
      </c>
      <c r="AE107" s="183">
        <v>0</v>
      </c>
      <c r="AF107" s="183">
        <v>0</v>
      </c>
      <c r="AG107" s="183">
        <v>0</v>
      </c>
      <c r="AH107" s="183">
        <v>2</v>
      </c>
      <c r="AI107" s="183">
        <v>4</v>
      </c>
      <c r="AJ107" s="183">
        <v>1</v>
      </c>
      <c r="AK107" s="183">
        <v>0</v>
      </c>
      <c r="AL107" s="183">
        <v>4</v>
      </c>
      <c r="AM107" s="183">
        <v>2</v>
      </c>
      <c r="AN107" s="183">
        <v>2</v>
      </c>
      <c r="AO107" s="183">
        <v>4</v>
      </c>
      <c r="AP107" s="183">
        <v>1</v>
      </c>
      <c r="AQ107" s="183">
        <v>0</v>
      </c>
      <c r="AR107" s="183">
        <v>0</v>
      </c>
      <c r="AS107" s="183">
        <v>0</v>
      </c>
      <c r="AT107" s="183">
        <v>0</v>
      </c>
      <c r="AU107" s="35"/>
      <c r="AV107" s="35"/>
      <c r="AW107" s="35"/>
      <c r="AX107" s="35"/>
      <c r="AY107" s="35"/>
      <c r="AZ107" s="35"/>
      <c r="BA107" s="35"/>
      <c r="BB107" s="35"/>
      <c r="BC107" s="35"/>
      <c r="BD107" s="35"/>
      <c r="BE107" s="35"/>
      <c r="BF107" s="35"/>
      <c r="BG107" s="35"/>
      <c r="BH107" s="35"/>
      <c r="BI107" s="35"/>
      <c r="BJ107" s="35"/>
      <c r="BK107" s="35"/>
      <c r="BL107" s="35"/>
      <c r="BM107" s="35"/>
      <c r="BN107" s="35"/>
      <c r="BO107" s="35"/>
      <c r="BP107" s="35"/>
      <c r="BQ107" s="35"/>
      <c r="BR107" s="35"/>
    </row>
    <row r="108" spans="1:70" x14ac:dyDescent="0.25">
      <c r="A108" s="33" t="s">
        <v>101</v>
      </c>
      <c r="B108" s="34" t="s">
        <v>304</v>
      </c>
      <c r="C108" s="182">
        <v>4</v>
      </c>
      <c r="D108" s="182">
        <v>3</v>
      </c>
      <c r="E108" s="182">
        <v>1</v>
      </c>
      <c r="F108" s="182">
        <v>0</v>
      </c>
      <c r="G108" s="182">
        <v>0</v>
      </c>
      <c r="H108" s="182">
        <v>2</v>
      </c>
      <c r="I108" s="182">
        <v>0</v>
      </c>
      <c r="J108" s="182">
        <v>0</v>
      </c>
      <c r="K108" s="182">
        <v>0</v>
      </c>
      <c r="L108" s="182">
        <v>1</v>
      </c>
      <c r="M108" s="182">
        <v>0</v>
      </c>
      <c r="N108" s="182">
        <v>1</v>
      </c>
      <c r="O108" s="182">
        <v>2</v>
      </c>
      <c r="P108" s="182">
        <v>-1</v>
      </c>
      <c r="Q108" s="182">
        <v>-1</v>
      </c>
      <c r="R108" s="182">
        <v>1</v>
      </c>
      <c r="S108" s="182">
        <v>1</v>
      </c>
      <c r="T108" s="182">
        <v>2</v>
      </c>
      <c r="U108" s="182">
        <v>0</v>
      </c>
      <c r="V108" s="182">
        <v>0</v>
      </c>
      <c r="W108" s="182">
        <v>0</v>
      </c>
      <c r="X108" s="182">
        <v>0</v>
      </c>
      <c r="Y108" s="182">
        <v>0</v>
      </c>
      <c r="Z108" s="182">
        <v>0</v>
      </c>
      <c r="AA108" s="182">
        <v>0</v>
      </c>
      <c r="AB108" s="182">
        <v>1</v>
      </c>
      <c r="AC108" s="182">
        <v>1</v>
      </c>
      <c r="AD108" s="182">
        <v>2</v>
      </c>
      <c r="AE108" s="182">
        <v>0</v>
      </c>
      <c r="AF108" s="182">
        <v>4</v>
      </c>
      <c r="AG108" s="182">
        <v>0</v>
      </c>
      <c r="AH108" s="182">
        <v>4</v>
      </c>
      <c r="AI108" s="182">
        <v>0</v>
      </c>
      <c r="AJ108" s="182">
        <v>-1</v>
      </c>
      <c r="AK108" s="182">
        <v>1</v>
      </c>
      <c r="AL108" s="182">
        <v>2</v>
      </c>
      <c r="AM108" s="182">
        <v>2</v>
      </c>
      <c r="AN108" s="182">
        <v>0</v>
      </c>
      <c r="AO108" s="182">
        <v>0</v>
      </c>
      <c r="AP108" s="182">
        <v>5</v>
      </c>
      <c r="AQ108" s="182">
        <v>4</v>
      </c>
      <c r="AR108" s="182">
        <v>0</v>
      </c>
      <c r="AS108" s="182">
        <v>0</v>
      </c>
      <c r="AT108" s="182">
        <v>2</v>
      </c>
      <c r="AU108" s="35"/>
      <c r="AV108" s="35"/>
      <c r="AW108" s="35"/>
      <c r="AX108" s="35"/>
      <c r="AY108" s="35"/>
      <c r="AZ108" s="35"/>
      <c r="BA108" s="35"/>
      <c r="BB108" s="35"/>
      <c r="BC108" s="35"/>
      <c r="BD108" s="35"/>
      <c r="BE108" s="35"/>
      <c r="BF108" s="35"/>
      <c r="BG108" s="35"/>
      <c r="BH108" s="35"/>
      <c r="BI108" s="35"/>
      <c r="BJ108" s="35"/>
      <c r="BK108" s="35"/>
      <c r="BL108" s="35"/>
      <c r="BM108" s="35"/>
      <c r="BN108" s="35"/>
      <c r="BO108" s="35"/>
      <c r="BP108" s="35"/>
      <c r="BQ108" s="35"/>
      <c r="BR108" s="35"/>
    </row>
    <row r="109" spans="1:70" x14ac:dyDescent="0.25">
      <c r="A109" s="33" t="s">
        <v>102</v>
      </c>
      <c r="B109" s="34" t="s">
        <v>254</v>
      </c>
      <c r="C109" s="182">
        <v>0</v>
      </c>
      <c r="D109" s="182">
        <v>0</v>
      </c>
      <c r="E109" s="182">
        <v>0</v>
      </c>
      <c r="F109" s="182">
        <v>0</v>
      </c>
      <c r="G109" s="182">
        <v>0</v>
      </c>
      <c r="H109" s="182">
        <v>0</v>
      </c>
      <c r="I109" s="182">
        <v>-1</v>
      </c>
      <c r="J109" s="182">
        <v>0</v>
      </c>
      <c r="K109" s="182">
        <v>0</v>
      </c>
      <c r="L109" s="182">
        <v>0</v>
      </c>
      <c r="M109" s="182">
        <v>0</v>
      </c>
      <c r="N109" s="182">
        <v>0</v>
      </c>
      <c r="O109" s="182">
        <v>0</v>
      </c>
      <c r="P109" s="182">
        <v>0</v>
      </c>
      <c r="Q109" s="182">
        <v>0</v>
      </c>
      <c r="R109" s="182">
        <v>0</v>
      </c>
      <c r="S109" s="182">
        <v>0</v>
      </c>
      <c r="T109" s="182">
        <v>0</v>
      </c>
      <c r="U109" s="182">
        <v>0</v>
      </c>
      <c r="V109" s="182">
        <v>0</v>
      </c>
      <c r="W109" s="182">
        <v>0</v>
      </c>
      <c r="X109" s="182">
        <v>0</v>
      </c>
      <c r="Y109" s="182">
        <v>0</v>
      </c>
      <c r="Z109" s="182">
        <v>0</v>
      </c>
      <c r="AA109" s="182">
        <v>0</v>
      </c>
      <c r="AB109" s="182">
        <v>0</v>
      </c>
      <c r="AC109" s="182">
        <v>0</v>
      </c>
      <c r="AD109" s="182">
        <v>0</v>
      </c>
      <c r="AE109" s="182">
        <v>0</v>
      </c>
      <c r="AF109" s="182">
        <v>0</v>
      </c>
      <c r="AG109" s="182">
        <v>0</v>
      </c>
      <c r="AH109" s="182">
        <v>0</v>
      </c>
      <c r="AI109" s="182">
        <v>0</v>
      </c>
      <c r="AJ109" s="182">
        <v>-2</v>
      </c>
      <c r="AK109" s="182">
        <v>0</v>
      </c>
      <c r="AL109" s="182">
        <v>-1</v>
      </c>
      <c r="AM109" s="182">
        <v>-1</v>
      </c>
      <c r="AN109" s="182">
        <v>0</v>
      </c>
      <c r="AO109" s="182">
        <v>0</v>
      </c>
      <c r="AP109" s="182">
        <v>0</v>
      </c>
      <c r="AQ109" s="182">
        <v>0</v>
      </c>
      <c r="AR109" s="182">
        <v>0</v>
      </c>
      <c r="AS109" s="182">
        <v>0</v>
      </c>
      <c r="AT109" s="182">
        <v>0</v>
      </c>
      <c r="AU109" s="35"/>
      <c r="AV109" s="35"/>
      <c r="AW109" s="35"/>
      <c r="AX109" s="35"/>
      <c r="AY109" s="35"/>
      <c r="AZ109" s="35"/>
      <c r="BA109" s="35"/>
      <c r="BB109" s="35"/>
      <c r="BC109" s="35"/>
      <c r="BD109" s="35"/>
      <c r="BE109" s="35"/>
      <c r="BF109" s="35"/>
      <c r="BG109" s="35"/>
      <c r="BH109" s="35"/>
      <c r="BI109" s="35"/>
      <c r="BJ109" s="35"/>
      <c r="BK109" s="35"/>
      <c r="BL109" s="35"/>
      <c r="BM109" s="35"/>
      <c r="BN109" s="35"/>
      <c r="BO109" s="35"/>
      <c r="BP109" s="35"/>
      <c r="BQ109" s="35"/>
      <c r="BR109" s="35"/>
    </row>
    <row r="110" spans="1:70" x14ac:dyDescent="0.25">
      <c r="A110" s="33" t="s">
        <v>103</v>
      </c>
      <c r="B110" s="37" t="s">
        <v>253</v>
      </c>
      <c r="C110" s="182">
        <v>0</v>
      </c>
      <c r="D110" s="182">
        <v>0</v>
      </c>
      <c r="E110" s="182">
        <v>0</v>
      </c>
      <c r="F110" s="182">
        <v>0</v>
      </c>
      <c r="G110" s="182">
        <v>0</v>
      </c>
      <c r="H110" s="182">
        <v>0</v>
      </c>
      <c r="I110" s="182">
        <v>0</v>
      </c>
      <c r="J110" s="182">
        <v>0</v>
      </c>
      <c r="K110" s="182">
        <v>0</v>
      </c>
      <c r="L110" s="182">
        <v>2</v>
      </c>
      <c r="M110" s="182">
        <v>0</v>
      </c>
      <c r="N110" s="182">
        <v>2</v>
      </c>
      <c r="O110" s="182">
        <v>0</v>
      </c>
      <c r="P110" s="182">
        <v>0</v>
      </c>
      <c r="Q110" s="182">
        <v>0</v>
      </c>
      <c r="R110" s="182">
        <v>0</v>
      </c>
      <c r="S110" s="182">
        <v>0</v>
      </c>
      <c r="T110" s="182">
        <v>0</v>
      </c>
      <c r="U110" s="182">
        <v>0</v>
      </c>
      <c r="V110" s="182">
        <v>0</v>
      </c>
      <c r="W110" s="182">
        <v>0</v>
      </c>
      <c r="X110" s="182">
        <v>0</v>
      </c>
      <c r="Y110" s="182">
        <v>0</v>
      </c>
      <c r="Z110" s="182">
        <v>0</v>
      </c>
      <c r="AA110" s="182">
        <v>0</v>
      </c>
      <c r="AB110" s="182">
        <v>0</v>
      </c>
      <c r="AC110" s="182">
        <v>0</v>
      </c>
      <c r="AD110" s="182">
        <v>0</v>
      </c>
      <c r="AE110" s="182">
        <v>0</v>
      </c>
      <c r="AF110" s="182">
        <v>0</v>
      </c>
      <c r="AG110" s="182">
        <v>0</v>
      </c>
      <c r="AH110" s="182">
        <v>0</v>
      </c>
      <c r="AI110" s="182">
        <v>0</v>
      </c>
      <c r="AJ110" s="182">
        <v>0</v>
      </c>
      <c r="AK110" s="182">
        <v>0</v>
      </c>
      <c r="AL110" s="182">
        <v>0</v>
      </c>
      <c r="AM110" s="182">
        <v>0</v>
      </c>
      <c r="AN110" s="182">
        <v>3</v>
      </c>
      <c r="AO110" s="182">
        <v>0</v>
      </c>
      <c r="AP110" s="182">
        <v>2</v>
      </c>
      <c r="AQ110" s="182">
        <v>0</v>
      </c>
      <c r="AR110" s="182">
        <v>5</v>
      </c>
      <c r="AS110" s="182">
        <v>0</v>
      </c>
      <c r="AT110" s="182">
        <v>0</v>
      </c>
      <c r="AU110" s="35"/>
      <c r="AV110" s="35"/>
      <c r="AW110" s="35"/>
      <c r="AX110" s="35"/>
      <c r="AY110" s="35"/>
      <c r="AZ110" s="35"/>
      <c r="BA110" s="35"/>
      <c r="BB110" s="35"/>
      <c r="BC110" s="35"/>
      <c r="BD110" s="35"/>
      <c r="BE110" s="35"/>
      <c r="BF110" s="35"/>
      <c r="BG110" s="35"/>
      <c r="BH110" s="35"/>
      <c r="BI110" s="35"/>
      <c r="BJ110" s="35"/>
      <c r="BK110" s="35"/>
      <c r="BL110" s="35"/>
      <c r="BM110" s="35"/>
      <c r="BN110" s="35"/>
      <c r="BO110" s="35"/>
      <c r="BP110" s="35"/>
      <c r="BQ110" s="35"/>
      <c r="BR110" s="35"/>
    </row>
    <row r="111" spans="1:70" x14ac:dyDescent="0.25">
      <c r="A111" s="33" t="s">
        <v>104</v>
      </c>
      <c r="B111" s="34" t="s">
        <v>281</v>
      </c>
      <c r="C111" s="182">
        <v>0</v>
      </c>
      <c r="D111" s="182">
        <v>2</v>
      </c>
      <c r="E111" s="182">
        <v>0</v>
      </c>
      <c r="F111" s="182">
        <v>0</v>
      </c>
      <c r="G111" s="182">
        <v>0</v>
      </c>
      <c r="H111" s="182">
        <v>0</v>
      </c>
      <c r="I111" s="182">
        <v>0</v>
      </c>
      <c r="J111" s="182">
        <v>0</v>
      </c>
      <c r="K111" s="182">
        <v>2</v>
      </c>
      <c r="L111" s="182">
        <v>0</v>
      </c>
      <c r="M111" s="182">
        <v>2</v>
      </c>
      <c r="N111" s="182">
        <v>1</v>
      </c>
      <c r="O111" s="182">
        <v>0</v>
      </c>
      <c r="P111" s="182">
        <v>4</v>
      </c>
      <c r="Q111" s="182">
        <v>0</v>
      </c>
      <c r="R111" s="182">
        <v>2</v>
      </c>
      <c r="S111" s="182">
        <v>2</v>
      </c>
      <c r="T111" s="182">
        <v>2</v>
      </c>
      <c r="U111" s="182">
        <v>2</v>
      </c>
      <c r="V111" s="182">
        <v>2</v>
      </c>
      <c r="W111" s="182">
        <v>2</v>
      </c>
      <c r="X111" s="182">
        <v>2</v>
      </c>
      <c r="Y111" s="182">
        <v>2</v>
      </c>
      <c r="Z111" s="182">
        <v>2</v>
      </c>
      <c r="AA111" s="182">
        <v>2</v>
      </c>
      <c r="AB111" s="182">
        <v>2</v>
      </c>
      <c r="AC111" s="182">
        <v>0</v>
      </c>
      <c r="AD111" s="182">
        <v>2</v>
      </c>
      <c r="AE111" s="182">
        <v>0</v>
      </c>
      <c r="AF111" s="182">
        <v>0</v>
      </c>
      <c r="AG111" s="182">
        <v>0</v>
      </c>
      <c r="AH111" s="182">
        <v>2</v>
      </c>
      <c r="AI111" s="182">
        <v>0</v>
      </c>
      <c r="AJ111" s="182">
        <v>0</v>
      </c>
      <c r="AK111" s="182">
        <v>0</v>
      </c>
      <c r="AL111" s="182">
        <v>0</v>
      </c>
      <c r="AM111" s="182">
        <v>0</v>
      </c>
      <c r="AN111" s="182">
        <v>0</v>
      </c>
      <c r="AO111" s="182">
        <v>0</v>
      </c>
      <c r="AP111" s="182">
        <v>0</v>
      </c>
      <c r="AQ111" s="182">
        <v>0</v>
      </c>
      <c r="AR111" s="182">
        <v>0</v>
      </c>
      <c r="AS111" s="182">
        <v>2</v>
      </c>
      <c r="AT111" s="182">
        <v>2</v>
      </c>
      <c r="AU111" s="35"/>
      <c r="AV111" s="35"/>
      <c r="AW111" s="35"/>
      <c r="AX111" s="35"/>
      <c r="AY111" s="35"/>
      <c r="AZ111" s="35"/>
      <c r="BA111" s="35"/>
      <c r="BB111" s="35"/>
      <c r="BC111" s="35"/>
      <c r="BD111" s="35"/>
      <c r="BE111" s="35"/>
      <c r="BF111" s="35"/>
      <c r="BG111" s="35"/>
      <c r="BH111" s="35"/>
      <c r="BI111" s="35"/>
      <c r="BJ111" s="35"/>
      <c r="BK111" s="35"/>
      <c r="BL111" s="35"/>
      <c r="BM111" s="35"/>
      <c r="BN111" s="35"/>
      <c r="BO111" s="35"/>
      <c r="BP111" s="35"/>
      <c r="BQ111" s="35"/>
      <c r="BR111" s="35"/>
    </row>
    <row r="112" spans="1:70" x14ac:dyDescent="0.25">
      <c r="A112" s="33" t="s">
        <v>105</v>
      </c>
      <c r="B112" s="34" t="s">
        <v>250</v>
      </c>
      <c r="C112" s="182">
        <v>0</v>
      </c>
      <c r="D112" s="182">
        <v>0</v>
      </c>
      <c r="E112" s="182">
        <v>0</v>
      </c>
      <c r="F112" s="182">
        <v>0</v>
      </c>
      <c r="G112" s="182">
        <v>2</v>
      </c>
      <c r="H112" s="182">
        <v>0</v>
      </c>
      <c r="I112" s="182">
        <v>0</v>
      </c>
      <c r="J112" s="182">
        <v>0</v>
      </c>
      <c r="K112" s="182">
        <v>0</v>
      </c>
      <c r="L112" s="182">
        <v>0</v>
      </c>
      <c r="M112" s="182">
        <v>0</v>
      </c>
      <c r="N112" s="182">
        <v>0</v>
      </c>
      <c r="O112" s="182">
        <v>0</v>
      </c>
      <c r="P112" s="182">
        <v>0</v>
      </c>
      <c r="Q112" s="182">
        <v>0</v>
      </c>
      <c r="R112" s="182">
        <v>0</v>
      </c>
      <c r="S112" s="182">
        <v>0</v>
      </c>
      <c r="T112" s="182">
        <v>1</v>
      </c>
      <c r="U112" s="182">
        <v>0</v>
      </c>
      <c r="V112" s="182">
        <v>0</v>
      </c>
      <c r="W112" s="182">
        <v>0</v>
      </c>
      <c r="X112" s="182">
        <v>1</v>
      </c>
      <c r="Y112" s="182">
        <v>0</v>
      </c>
      <c r="Z112" s="182">
        <v>0</v>
      </c>
      <c r="AA112" s="182">
        <v>0</v>
      </c>
      <c r="AB112" s="182">
        <v>2</v>
      </c>
      <c r="AC112" s="182">
        <v>0</v>
      </c>
      <c r="AD112" s="182">
        <v>0</v>
      </c>
      <c r="AE112" s="182">
        <v>0</v>
      </c>
      <c r="AF112" s="182">
        <v>0</v>
      </c>
      <c r="AG112" s="182">
        <v>0</v>
      </c>
      <c r="AH112" s="182">
        <v>0</v>
      </c>
      <c r="AI112" s="182">
        <v>0</v>
      </c>
      <c r="AJ112" s="182">
        <v>0</v>
      </c>
      <c r="AK112" s="182">
        <v>0</v>
      </c>
      <c r="AL112" s="182">
        <v>0</v>
      </c>
      <c r="AM112" s="182">
        <v>0</v>
      </c>
      <c r="AN112" s="182">
        <v>0</v>
      </c>
      <c r="AO112" s="182">
        <v>0</v>
      </c>
      <c r="AP112" s="182">
        <v>2</v>
      </c>
      <c r="AQ112" s="182">
        <v>0</v>
      </c>
      <c r="AR112" s="182">
        <v>2</v>
      </c>
      <c r="AS112" s="182">
        <v>0</v>
      </c>
      <c r="AT112" s="182">
        <v>0</v>
      </c>
      <c r="AU112" s="35"/>
      <c r="AV112" s="35"/>
      <c r="AW112" s="35"/>
      <c r="AX112" s="35"/>
      <c r="AY112" s="35"/>
      <c r="AZ112" s="35"/>
      <c r="BA112" s="35"/>
      <c r="BB112" s="35"/>
      <c r="BC112" s="35"/>
      <c r="BD112" s="35"/>
      <c r="BE112" s="35"/>
      <c r="BF112" s="35"/>
      <c r="BG112" s="35"/>
      <c r="BH112" s="35"/>
      <c r="BI112" s="35"/>
      <c r="BJ112" s="35"/>
      <c r="BK112" s="35"/>
      <c r="BL112" s="35"/>
      <c r="BM112" s="35"/>
      <c r="BN112" s="35"/>
      <c r="BO112" s="35"/>
      <c r="BP112" s="35"/>
      <c r="BQ112" s="35"/>
      <c r="BR112" s="35"/>
    </row>
    <row r="113" spans="1:70" ht="25.5" x14ac:dyDescent="0.25">
      <c r="A113" s="33" t="s">
        <v>106</v>
      </c>
      <c r="B113" s="34" t="s">
        <v>294</v>
      </c>
      <c r="C113" s="183">
        <v>0</v>
      </c>
      <c r="D113" s="183">
        <v>0</v>
      </c>
      <c r="E113" s="183">
        <v>0</v>
      </c>
      <c r="F113" s="183">
        <v>0</v>
      </c>
      <c r="G113" s="183">
        <v>5</v>
      </c>
      <c r="H113" s="183">
        <v>0</v>
      </c>
      <c r="I113" s="183">
        <v>0</v>
      </c>
      <c r="J113" s="183">
        <v>0</v>
      </c>
      <c r="K113" s="183">
        <v>0</v>
      </c>
      <c r="L113" s="183">
        <v>0</v>
      </c>
      <c r="M113" s="183">
        <v>0</v>
      </c>
      <c r="N113" s="183">
        <v>0</v>
      </c>
      <c r="O113" s="183">
        <v>0</v>
      </c>
      <c r="P113" s="183">
        <v>0</v>
      </c>
      <c r="Q113" s="183">
        <v>0</v>
      </c>
      <c r="R113" s="183">
        <v>0</v>
      </c>
      <c r="S113" s="183">
        <v>0</v>
      </c>
      <c r="T113" s="183">
        <v>0</v>
      </c>
      <c r="U113" s="183">
        <v>0</v>
      </c>
      <c r="V113" s="183">
        <v>0</v>
      </c>
      <c r="W113" s="183">
        <v>0</v>
      </c>
      <c r="X113" s="183">
        <v>0</v>
      </c>
      <c r="Y113" s="183">
        <v>0</v>
      </c>
      <c r="Z113" s="183">
        <v>2</v>
      </c>
      <c r="AA113" s="183">
        <v>2</v>
      </c>
      <c r="AB113" s="183">
        <v>0</v>
      </c>
      <c r="AC113" s="183">
        <v>0</v>
      </c>
      <c r="AD113" s="183">
        <v>0</v>
      </c>
      <c r="AE113" s="183">
        <v>0</v>
      </c>
      <c r="AF113" s="183">
        <v>1</v>
      </c>
      <c r="AG113" s="183">
        <v>0</v>
      </c>
      <c r="AH113" s="183">
        <v>4</v>
      </c>
      <c r="AI113" s="183">
        <v>4</v>
      </c>
      <c r="AJ113" s="183">
        <v>4</v>
      </c>
      <c r="AK113" s="183">
        <v>0</v>
      </c>
      <c r="AL113" s="183">
        <v>2</v>
      </c>
      <c r="AM113" s="183">
        <v>3</v>
      </c>
      <c r="AN113" s="183">
        <v>3</v>
      </c>
      <c r="AO113" s="183">
        <v>4</v>
      </c>
      <c r="AP113" s="183">
        <v>0</v>
      </c>
      <c r="AQ113" s="183">
        <v>0</v>
      </c>
      <c r="AR113" s="183">
        <v>0</v>
      </c>
      <c r="AS113" s="183">
        <v>0</v>
      </c>
      <c r="AT113" s="183">
        <v>0</v>
      </c>
      <c r="AU113" s="35"/>
      <c r="AV113" s="35"/>
      <c r="AW113" s="35"/>
      <c r="AX113" s="35"/>
      <c r="AY113" s="35"/>
      <c r="AZ113" s="35"/>
      <c r="BA113" s="35"/>
      <c r="BB113" s="35"/>
      <c r="BC113" s="35"/>
      <c r="BD113" s="35"/>
      <c r="BE113" s="35"/>
      <c r="BF113" s="35"/>
      <c r="BG113" s="35"/>
      <c r="BH113" s="35"/>
      <c r="BI113" s="35"/>
      <c r="BJ113" s="35"/>
      <c r="BK113" s="35"/>
      <c r="BL113" s="35"/>
      <c r="BM113" s="35"/>
      <c r="BN113" s="35"/>
      <c r="BO113" s="35"/>
      <c r="BP113" s="35"/>
      <c r="BQ113" s="35"/>
      <c r="BR113" s="35"/>
    </row>
    <row r="114" spans="1:70" ht="25.5" x14ac:dyDescent="0.25">
      <c r="A114" s="33" t="s">
        <v>107</v>
      </c>
      <c r="B114" s="34" t="s">
        <v>249</v>
      </c>
      <c r="C114" s="182">
        <v>0</v>
      </c>
      <c r="D114" s="182">
        <v>0</v>
      </c>
      <c r="E114" s="182">
        <v>0</v>
      </c>
      <c r="F114" s="182">
        <v>0</v>
      </c>
      <c r="G114" s="182">
        <v>4</v>
      </c>
      <c r="H114" s="182">
        <v>0</v>
      </c>
      <c r="I114" s="182">
        <v>0</v>
      </c>
      <c r="J114" s="182">
        <v>0</v>
      </c>
      <c r="K114" s="182">
        <v>0</v>
      </c>
      <c r="L114" s="182">
        <v>0</v>
      </c>
      <c r="M114" s="182">
        <v>0</v>
      </c>
      <c r="N114" s="182">
        <v>0</v>
      </c>
      <c r="O114" s="182">
        <v>0</v>
      </c>
      <c r="P114" s="182">
        <v>0</v>
      </c>
      <c r="Q114" s="182">
        <v>0</v>
      </c>
      <c r="R114" s="182">
        <v>0</v>
      </c>
      <c r="S114" s="182">
        <v>0</v>
      </c>
      <c r="T114" s="182">
        <v>0</v>
      </c>
      <c r="U114" s="182">
        <v>0</v>
      </c>
      <c r="V114" s="182">
        <v>0</v>
      </c>
      <c r="W114" s="182">
        <v>0</v>
      </c>
      <c r="X114" s="182">
        <v>0</v>
      </c>
      <c r="Y114" s="182">
        <v>0</v>
      </c>
      <c r="Z114" s="182">
        <v>0</v>
      </c>
      <c r="AA114" s="182">
        <v>0</v>
      </c>
      <c r="AB114" s="182">
        <v>2</v>
      </c>
      <c r="AC114" s="182">
        <v>0</v>
      </c>
      <c r="AD114" s="182">
        <v>0</v>
      </c>
      <c r="AE114" s="182">
        <v>0</v>
      </c>
      <c r="AF114" s="182">
        <v>1</v>
      </c>
      <c r="AG114" s="182">
        <v>0</v>
      </c>
      <c r="AH114" s="182">
        <v>4</v>
      </c>
      <c r="AI114" s="182">
        <v>4</v>
      </c>
      <c r="AJ114" s="182">
        <v>2</v>
      </c>
      <c r="AK114" s="182">
        <v>0</v>
      </c>
      <c r="AL114" s="182">
        <v>2</v>
      </c>
      <c r="AM114" s="182">
        <v>2</v>
      </c>
      <c r="AN114" s="182">
        <v>0</v>
      </c>
      <c r="AO114" s="182">
        <v>2</v>
      </c>
      <c r="AP114" s="182">
        <v>1</v>
      </c>
      <c r="AQ114" s="182">
        <v>0</v>
      </c>
      <c r="AR114" s="182">
        <v>0</v>
      </c>
      <c r="AS114" s="182">
        <v>0</v>
      </c>
      <c r="AT114" s="182">
        <v>0</v>
      </c>
      <c r="AU114" s="35"/>
      <c r="AV114" s="35"/>
      <c r="AW114" s="35"/>
      <c r="AX114" s="35"/>
      <c r="AY114" s="35"/>
      <c r="AZ114" s="35"/>
      <c r="BA114" s="35"/>
      <c r="BB114" s="35"/>
      <c r="BC114" s="35"/>
      <c r="BD114" s="35"/>
      <c r="BE114" s="35"/>
      <c r="BF114" s="35"/>
      <c r="BG114" s="35"/>
      <c r="BH114" s="35"/>
      <c r="BI114" s="35"/>
      <c r="BJ114" s="35"/>
      <c r="BK114" s="35"/>
      <c r="BL114" s="35"/>
      <c r="BM114" s="35"/>
      <c r="BN114" s="35"/>
      <c r="BO114" s="35"/>
      <c r="BP114" s="35"/>
      <c r="BQ114" s="35"/>
      <c r="BR114" s="35"/>
    </row>
    <row r="115" spans="1:70" x14ac:dyDescent="0.25">
      <c r="A115" s="33" t="s">
        <v>108</v>
      </c>
      <c r="B115" s="34" t="s">
        <v>246</v>
      </c>
      <c r="C115" s="182">
        <v>3</v>
      </c>
      <c r="D115" s="182">
        <v>3</v>
      </c>
      <c r="E115" s="182">
        <v>3</v>
      </c>
      <c r="F115" s="182">
        <v>1</v>
      </c>
      <c r="G115" s="182">
        <v>0</v>
      </c>
      <c r="H115" s="182">
        <v>1</v>
      </c>
      <c r="I115" s="182">
        <v>0</v>
      </c>
      <c r="J115" s="182">
        <v>0</v>
      </c>
      <c r="K115" s="182">
        <v>0</v>
      </c>
      <c r="L115" s="182">
        <v>0</v>
      </c>
      <c r="M115" s="182">
        <v>0</v>
      </c>
      <c r="N115" s="182">
        <v>0</v>
      </c>
      <c r="O115" s="182">
        <v>2</v>
      </c>
      <c r="P115" s="182">
        <v>0</v>
      </c>
      <c r="Q115" s="182">
        <v>2</v>
      </c>
      <c r="R115" s="182">
        <v>2</v>
      </c>
      <c r="S115" s="182">
        <v>0</v>
      </c>
      <c r="T115" s="182">
        <v>2</v>
      </c>
      <c r="U115" s="182">
        <v>0</v>
      </c>
      <c r="V115" s="182">
        <v>1</v>
      </c>
      <c r="W115" s="182">
        <v>0</v>
      </c>
      <c r="X115" s="182">
        <v>1</v>
      </c>
      <c r="Y115" s="182">
        <v>0</v>
      </c>
      <c r="Z115" s="182">
        <v>0</v>
      </c>
      <c r="AA115" s="182">
        <v>0</v>
      </c>
      <c r="AB115" s="182">
        <v>2</v>
      </c>
      <c r="AC115" s="182">
        <v>0</v>
      </c>
      <c r="AD115" s="182">
        <v>3</v>
      </c>
      <c r="AE115" s="182">
        <v>0</v>
      </c>
      <c r="AF115" s="182">
        <v>0</v>
      </c>
      <c r="AG115" s="182">
        <v>0</v>
      </c>
      <c r="AH115" s="182">
        <v>2</v>
      </c>
      <c r="AI115" s="182">
        <v>0</v>
      </c>
      <c r="AJ115" s="182">
        <v>0</v>
      </c>
      <c r="AK115" s="182">
        <v>0</v>
      </c>
      <c r="AL115" s="182">
        <v>2</v>
      </c>
      <c r="AM115" s="182">
        <v>2</v>
      </c>
      <c r="AN115" s="182">
        <v>0</v>
      </c>
      <c r="AO115" s="182">
        <v>1</v>
      </c>
      <c r="AP115" s="182">
        <v>0</v>
      </c>
      <c r="AQ115" s="182">
        <v>0</v>
      </c>
      <c r="AR115" s="182">
        <v>0</v>
      </c>
      <c r="AS115" s="182">
        <v>0</v>
      </c>
      <c r="AT115" s="182">
        <v>0</v>
      </c>
      <c r="AU115" s="35"/>
      <c r="AV115" s="35"/>
      <c r="AW115" s="35"/>
      <c r="AX115" s="35"/>
      <c r="AY115" s="35"/>
      <c r="AZ115" s="35"/>
      <c r="BA115" s="35"/>
      <c r="BB115" s="35"/>
      <c r="BC115" s="35"/>
      <c r="BD115" s="35"/>
      <c r="BE115" s="35"/>
      <c r="BF115" s="35"/>
      <c r="BG115" s="35"/>
      <c r="BH115" s="35"/>
      <c r="BI115" s="35"/>
      <c r="BJ115" s="35"/>
      <c r="BK115" s="35"/>
      <c r="BL115" s="35"/>
      <c r="BM115" s="35"/>
      <c r="BN115" s="35"/>
      <c r="BO115" s="35"/>
      <c r="BP115" s="35"/>
      <c r="BQ115" s="35"/>
      <c r="BR115" s="35"/>
    </row>
    <row r="116" spans="1:70" x14ac:dyDescent="0.25">
      <c r="A116" s="33" t="s">
        <v>109</v>
      </c>
      <c r="B116" s="34" t="s">
        <v>245</v>
      </c>
      <c r="C116" s="182">
        <v>0</v>
      </c>
      <c r="D116" s="182">
        <v>0</v>
      </c>
      <c r="E116" s="182">
        <v>0</v>
      </c>
      <c r="F116" s="182">
        <v>0</v>
      </c>
      <c r="G116" s="182">
        <v>0</v>
      </c>
      <c r="H116" s="182">
        <v>0</v>
      </c>
      <c r="I116" s="182">
        <v>0</v>
      </c>
      <c r="J116" s="182">
        <v>0</v>
      </c>
      <c r="K116" s="182">
        <v>0</v>
      </c>
      <c r="L116" s="182">
        <v>1</v>
      </c>
      <c r="M116" s="182">
        <v>2</v>
      </c>
      <c r="N116" s="182">
        <v>0</v>
      </c>
      <c r="O116" s="182">
        <v>0</v>
      </c>
      <c r="P116" s="182">
        <v>2</v>
      </c>
      <c r="Q116" s="182">
        <v>0</v>
      </c>
      <c r="R116" s="182">
        <v>0</v>
      </c>
      <c r="S116" s="182">
        <v>0</v>
      </c>
      <c r="T116" s="182">
        <v>0</v>
      </c>
      <c r="U116" s="182">
        <v>0</v>
      </c>
      <c r="V116" s="182">
        <v>0</v>
      </c>
      <c r="W116" s="182">
        <v>0</v>
      </c>
      <c r="X116" s="182">
        <v>0</v>
      </c>
      <c r="Y116" s="182">
        <v>0</v>
      </c>
      <c r="Z116" s="182">
        <v>0</v>
      </c>
      <c r="AA116" s="182">
        <v>0</v>
      </c>
      <c r="AB116" s="182">
        <v>1</v>
      </c>
      <c r="AC116" s="182">
        <v>0</v>
      </c>
      <c r="AD116" s="182">
        <v>0</v>
      </c>
      <c r="AE116" s="182">
        <v>0</v>
      </c>
      <c r="AF116" s="182">
        <v>0</v>
      </c>
      <c r="AG116" s="182">
        <v>0</v>
      </c>
      <c r="AH116" s="182">
        <v>0</v>
      </c>
      <c r="AI116" s="182">
        <v>0</v>
      </c>
      <c r="AJ116" s="182">
        <v>0</v>
      </c>
      <c r="AK116" s="182">
        <v>0</v>
      </c>
      <c r="AL116" s="182">
        <v>0</v>
      </c>
      <c r="AM116" s="182">
        <v>0</v>
      </c>
      <c r="AN116" s="182">
        <v>2</v>
      </c>
      <c r="AO116" s="182">
        <v>0</v>
      </c>
      <c r="AP116" s="182">
        <v>0</v>
      </c>
      <c r="AQ116" s="182">
        <v>0</v>
      </c>
      <c r="AR116" s="182">
        <v>0</v>
      </c>
      <c r="AS116" s="182">
        <v>0</v>
      </c>
      <c r="AT116" s="182">
        <v>0</v>
      </c>
      <c r="AU116" s="35"/>
      <c r="AV116" s="35"/>
      <c r="AW116" s="35"/>
      <c r="AX116" s="35"/>
      <c r="AY116" s="35"/>
      <c r="AZ116" s="35"/>
      <c r="BA116" s="35"/>
      <c r="BB116" s="35"/>
      <c r="BC116" s="35"/>
      <c r="BD116" s="35"/>
      <c r="BE116" s="35"/>
      <c r="BF116" s="35"/>
      <c r="BG116" s="35"/>
      <c r="BH116" s="35"/>
      <c r="BI116" s="35"/>
      <c r="BJ116" s="35"/>
      <c r="BK116" s="35"/>
      <c r="BL116" s="35"/>
      <c r="BM116" s="35"/>
      <c r="BN116" s="35"/>
      <c r="BO116" s="35"/>
      <c r="BP116" s="35"/>
      <c r="BQ116" s="35"/>
      <c r="BR116" s="35"/>
    </row>
    <row r="117" spans="1:70" x14ac:dyDescent="0.25">
      <c r="A117" s="33" t="s">
        <v>110</v>
      </c>
      <c r="B117" s="34" t="s">
        <v>215</v>
      </c>
      <c r="C117" s="183">
        <v>0</v>
      </c>
      <c r="D117" s="183">
        <v>0</v>
      </c>
      <c r="E117" s="183">
        <v>0</v>
      </c>
      <c r="F117" s="183">
        <v>0</v>
      </c>
      <c r="G117" s="183">
        <v>0</v>
      </c>
      <c r="H117" s="183">
        <v>0</v>
      </c>
      <c r="I117" s="183">
        <v>0</v>
      </c>
      <c r="J117" s="183">
        <v>0</v>
      </c>
      <c r="K117" s="183">
        <v>0</v>
      </c>
      <c r="L117" s="183">
        <v>0</v>
      </c>
      <c r="M117" s="183">
        <v>0</v>
      </c>
      <c r="N117" s="183">
        <v>0</v>
      </c>
      <c r="O117" s="183">
        <v>0</v>
      </c>
      <c r="P117" s="183">
        <v>0</v>
      </c>
      <c r="Q117" s="183">
        <v>0</v>
      </c>
      <c r="R117" s="183">
        <v>0</v>
      </c>
      <c r="S117" s="183">
        <v>0</v>
      </c>
      <c r="T117" s="183">
        <v>0</v>
      </c>
      <c r="U117" s="183">
        <v>0</v>
      </c>
      <c r="V117" s="183">
        <v>0</v>
      </c>
      <c r="W117" s="183">
        <v>0</v>
      </c>
      <c r="X117" s="183">
        <v>0</v>
      </c>
      <c r="Y117" s="183">
        <v>0</v>
      </c>
      <c r="Z117" s="183">
        <v>0</v>
      </c>
      <c r="AA117" s="183">
        <v>0</v>
      </c>
      <c r="AB117" s="183">
        <v>0</v>
      </c>
      <c r="AC117" s="183">
        <v>0</v>
      </c>
      <c r="AD117" s="183">
        <v>0</v>
      </c>
      <c r="AE117" s="183">
        <v>0</v>
      </c>
      <c r="AF117" s="183">
        <v>0</v>
      </c>
      <c r="AG117" s="183">
        <v>0</v>
      </c>
      <c r="AH117" s="183">
        <v>0</v>
      </c>
      <c r="AI117" s="183">
        <v>0</v>
      </c>
      <c r="AJ117" s="183">
        <v>0</v>
      </c>
      <c r="AK117" s="183">
        <v>0</v>
      </c>
      <c r="AL117" s="183">
        <v>0</v>
      </c>
      <c r="AM117" s="183">
        <v>4</v>
      </c>
      <c r="AN117" s="183">
        <v>0</v>
      </c>
      <c r="AO117" s="183">
        <v>0</v>
      </c>
      <c r="AP117" s="183">
        <v>0</v>
      </c>
      <c r="AQ117" s="183">
        <v>0</v>
      </c>
      <c r="AR117" s="183">
        <v>0</v>
      </c>
      <c r="AS117" s="183">
        <v>0</v>
      </c>
      <c r="AT117" s="183">
        <v>0</v>
      </c>
      <c r="AU117" s="35"/>
      <c r="AV117" s="35"/>
      <c r="AW117" s="35"/>
      <c r="AX117" s="35"/>
      <c r="AY117" s="35"/>
      <c r="AZ117" s="35"/>
      <c r="BA117" s="35"/>
      <c r="BB117" s="35"/>
      <c r="BC117" s="35"/>
      <c r="BD117" s="35"/>
      <c r="BE117" s="35"/>
      <c r="BF117" s="35"/>
      <c r="BG117" s="35"/>
      <c r="BH117" s="35"/>
      <c r="BI117" s="35"/>
      <c r="BJ117" s="35"/>
      <c r="BK117" s="35"/>
      <c r="BL117" s="35"/>
      <c r="BM117" s="35"/>
      <c r="BN117" s="35"/>
      <c r="BO117" s="35"/>
      <c r="BP117" s="35"/>
      <c r="BQ117" s="35"/>
      <c r="BR117" s="35"/>
    </row>
    <row r="118" spans="1:70" x14ac:dyDescent="0.25">
      <c r="A118" s="33" t="s">
        <v>111</v>
      </c>
      <c r="B118" s="34" t="s">
        <v>236</v>
      </c>
      <c r="C118" s="182">
        <v>0</v>
      </c>
      <c r="D118" s="182">
        <v>0</v>
      </c>
      <c r="E118" s="182">
        <v>0</v>
      </c>
      <c r="F118" s="182">
        <v>0</v>
      </c>
      <c r="G118" s="182">
        <v>0</v>
      </c>
      <c r="H118" s="182">
        <v>0</v>
      </c>
      <c r="I118" s="182">
        <v>0</v>
      </c>
      <c r="J118" s="182">
        <v>-1</v>
      </c>
      <c r="K118" s="182">
        <v>2</v>
      </c>
      <c r="L118" s="182">
        <v>3</v>
      </c>
      <c r="M118" s="182">
        <v>3</v>
      </c>
      <c r="N118" s="182">
        <v>3</v>
      </c>
      <c r="O118" s="182">
        <v>0</v>
      </c>
      <c r="P118" s="182">
        <v>2</v>
      </c>
      <c r="Q118" s="182">
        <v>0</v>
      </c>
      <c r="R118" s="182">
        <v>-2</v>
      </c>
      <c r="S118" s="182">
        <v>2</v>
      </c>
      <c r="T118" s="182">
        <v>-2</v>
      </c>
      <c r="U118" s="182">
        <v>2</v>
      </c>
      <c r="V118" s="182">
        <v>-2</v>
      </c>
      <c r="W118" s="182">
        <v>2</v>
      </c>
      <c r="X118" s="182">
        <v>-2</v>
      </c>
      <c r="Y118" s="182">
        <v>2</v>
      </c>
      <c r="Z118" s="182">
        <v>-2</v>
      </c>
      <c r="AA118" s="182">
        <v>2</v>
      </c>
      <c r="AB118" s="182">
        <v>0</v>
      </c>
      <c r="AC118" s="182">
        <v>0</v>
      </c>
      <c r="AD118" s="182">
        <v>0</v>
      </c>
      <c r="AE118" s="182">
        <v>0</v>
      </c>
      <c r="AF118" s="182">
        <v>0</v>
      </c>
      <c r="AG118" s="182">
        <v>0</v>
      </c>
      <c r="AH118" s="182">
        <v>2</v>
      </c>
      <c r="AI118" s="182">
        <v>0</v>
      </c>
      <c r="AJ118" s="182">
        <v>0</v>
      </c>
      <c r="AK118" s="182">
        <v>0</v>
      </c>
      <c r="AL118" s="182">
        <v>0</v>
      </c>
      <c r="AM118" s="182">
        <v>0</v>
      </c>
      <c r="AN118" s="182">
        <v>0</v>
      </c>
      <c r="AO118" s="182">
        <v>0</v>
      </c>
      <c r="AP118" s="182">
        <v>0</v>
      </c>
      <c r="AQ118" s="182">
        <v>0</v>
      </c>
      <c r="AR118" s="182">
        <v>0</v>
      </c>
      <c r="AS118" s="182">
        <v>0</v>
      </c>
      <c r="AT118" s="182">
        <v>0</v>
      </c>
      <c r="AU118" s="35"/>
      <c r="AV118" s="35"/>
      <c r="AW118" s="35"/>
      <c r="AX118" s="35"/>
      <c r="AY118" s="35"/>
      <c r="AZ118" s="35"/>
      <c r="BA118" s="35"/>
      <c r="BB118" s="35"/>
      <c r="BC118" s="35"/>
      <c r="BD118" s="35"/>
      <c r="BE118" s="35"/>
      <c r="BF118" s="35"/>
      <c r="BG118" s="35"/>
      <c r="BH118" s="35"/>
      <c r="BI118" s="35"/>
      <c r="BJ118" s="35"/>
      <c r="BK118" s="35"/>
      <c r="BL118" s="35"/>
      <c r="BM118" s="35"/>
      <c r="BN118" s="35"/>
      <c r="BO118" s="35"/>
      <c r="BP118" s="35"/>
      <c r="BQ118" s="35"/>
      <c r="BR118" s="35"/>
    </row>
    <row r="119" spans="1:70" x14ac:dyDescent="0.25">
      <c r="A119" s="33" t="s">
        <v>112</v>
      </c>
      <c r="B119" s="34" t="s">
        <v>235</v>
      </c>
      <c r="C119" s="182">
        <v>0</v>
      </c>
      <c r="D119" s="182">
        <v>0</v>
      </c>
      <c r="E119" s="182">
        <v>0</v>
      </c>
      <c r="F119" s="182">
        <v>0</v>
      </c>
      <c r="G119" s="182">
        <v>0</v>
      </c>
      <c r="H119" s="182">
        <v>0</v>
      </c>
      <c r="I119" s="182">
        <v>0</v>
      </c>
      <c r="J119" s="182">
        <v>-1</v>
      </c>
      <c r="K119" s="182">
        <v>2</v>
      </c>
      <c r="L119" s="182">
        <v>2</v>
      </c>
      <c r="M119" s="182">
        <v>2</v>
      </c>
      <c r="N119" s="182">
        <v>2</v>
      </c>
      <c r="O119" s="182">
        <v>0</v>
      </c>
      <c r="P119" s="182">
        <v>0</v>
      </c>
      <c r="Q119" s="182">
        <v>0</v>
      </c>
      <c r="R119" s="182">
        <v>-2</v>
      </c>
      <c r="S119" s="182">
        <v>1</v>
      </c>
      <c r="T119" s="182">
        <v>-2</v>
      </c>
      <c r="U119" s="182">
        <v>1</v>
      </c>
      <c r="V119" s="182">
        <v>-2</v>
      </c>
      <c r="W119" s="182">
        <v>1</v>
      </c>
      <c r="X119" s="182">
        <v>-2</v>
      </c>
      <c r="Y119" s="182">
        <v>1</v>
      </c>
      <c r="Z119" s="182">
        <v>-2</v>
      </c>
      <c r="AA119" s="182">
        <v>1</v>
      </c>
      <c r="AB119" s="182">
        <v>-2</v>
      </c>
      <c r="AC119" s="182">
        <v>0</v>
      </c>
      <c r="AD119" s="182">
        <v>0</v>
      </c>
      <c r="AE119" s="182">
        <v>0</v>
      </c>
      <c r="AF119" s="182">
        <v>0</v>
      </c>
      <c r="AG119" s="182">
        <v>0</v>
      </c>
      <c r="AH119" s="182">
        <v>2</v>
      </c>
      <c r="AI119" s="182">
        <v>0</v>
      </c>
      <c r="AJ119" s="182">
        <v>0</v>
      </c>
      <c r="AK119" s="182">
        <v>0</v>
      </c>
      <c r="AL119" s="182">
        <v>0</v>
      </c>
      <c r="AM119" s="182">
        <v>0</v>
      </c>
      <c r="AN119" s="182">
        <v>0</v>
      </c>
      <c r="AO119" s="182">
        <v>0</v>
      </c>
      <c r="AP119" s="182">
        <v>2</v>
      </c>
      <c r="AQ119" s="182">
        <v>0</v>
      </c>
      <c r="AR119" s="182">
        <v>0</v>
      </c>
      <c r="AS119" s="182">
        <v>0</v>
      </c>
      <c r="AT119" s="182">
        <v>0</v>
      </c>
      <c r="AU119" s="35"/>
      <c r="AV119" s="35"/>
      <c r="AW119" s="35"/>
      <c r="AX119" s="35"/>
      <c r="AY119" s="35"/>
      <c r="AZ119" s="35"/>
      <c r="BA119" s="35"/>
      <c r="BB119" s="35"/>
      <c r="BC119" s="35"/>
      <c r="BD119" s="35"/>
      <c r="BE119" s="35"/>
      <c r="BF119" s="35"/>
      <c r="BG119" s="35"/>
      <c r="BH119" s="35"/>
      <c r="BI119" s="35"/>
      <c r="BJ119" s="35"/>
      <c r="BK119" s="35"/>
      <c r="BL119" s="35"/>
      <c r="BM119" s="35"/>
      <c r="BN119" s="35"/>
      <c r="BO119" s="35"/>
      <c r="BP119" s="35"/>
      <c r="BQ119" s="35"/>
      <c r="BR119" s="35"/>
    </row>
    <row r="120" spans="1:70" ht="25.5" x14ac:dyDescent="0.25">
      <c r="A120" s="33" t="s">
        <v>113</v>
      </c>
      <c r="B120" s="34" t="s">
        <v>234</v>
      </c>
      <c r="C120" s="182">
        <v>0</v>
      </c>
      <c r="D120" s="182">
        <v>0</v>
      </c>
      <c r="E120" s="182">
        <v>0</v>
      </c>
      <c r="F120" s="182">
        <v>0</v>
      </c>
      <c r="G120" s="182">
        <v>0</v>
      </c>
      <c r="H120" s="182">
        <v>0</v>
      </c>
      <c r="I120" s="182">
        <v>0</v>
      </c>
      <c r="J120" s="182">
        <v>-1</v>
      </c>
      <c r="K120" s="182">
        <v>2</v>
      </c>
      <c r="L120" s="182">
        <v>2</v>
      </c>
      <c r="M120" s="182">
        <v>2</v>
      </c>
      <c r="N120" s="182">
        <v>2</v>
      </c>
      <c r="O120" s="182">
        <v>0</v>
      </c>
      <c r="P120" s="182">
        <v>0</v>
      </c>
      <c r="Q120" s="182">
        <v>0</v>
      </c>
      <c r="R120" s="182">
        <v>-2</v>
      </c>
      <c r="S120" s="182">
        <v>1</v>
      </c>
      <c r="T120" s="182">
        <v>-2</v>
      </c>
      <c r="U120" s="182">
        <v>1</v>
      </c>
      <c r="V120" s="182">
        <v>-2</v>
      </c>
      <c r="W120" s="182">
        <v>1</v>
      </c>
      <c r="X120" s="182">
        <v>-2</v>
      </c>
      <c r="Y120" s="182">
        <v>1</v>
      </c>
      <c r="Z120" s="182">
        <v>-2</v>
      </c>
      <c r="AA120" s="182">
        <v>1</v>
      </c>
      <c r="AB120" s="182">
        <v>-2</v>
      </c>
      <c r="AC120" s="182">
        <v>0</v>
      </c>
      <c r="AD120" s="182">
        <v>0</v>
      </c>
      <c r="AE120" s="182">
        <v>0</v>
      </c>
      <c r="AF120" s="182">
        <v>0</v>
      </c>
      <c r="AG120" s="182">
        <v>0</v>
      </c>
      <c r="AH120" s="182">
        <v>2</v>
      </c>
      <c r="AI120" s="182">
        <v>0</v>
      </c>
      <c r="AJ120" s="182">
        <v>0</v>
      </c>
      <c r="AK120" s="182">
        <v>0</v>
      </c>
      <c r="AL120" s="182">
        <v>0</v>
      </c>
      <c r="AM120" s="182">
        <v>0</v>
      </c>
      <c r="AN120" s="182">
        <v>0</v>
      </c>
      <c r="AO120" s="182">
        <v>0</v>
      </c>
      <c r="AP120" s="182">
        <v>2</v>
      </c>
      <c r="AQ120" s="182">
        <v>0</v>
      </c>
      <c r="AR120" s="182">
        <v>0</v>
      </c>
      <c r="AS120" s="182">
        <v>0</v>
      </c>
      <c r="AT120" s="182">
        <v>0</v>
      </c>
      <c r="AU120" s="35"/>
      <c r="AV120" s="35"/>
      <c r="AW120" s="35"/>
      <c r="AX120" s="35"/>
      <c r="AY120" s="35"/>
      <c r="AZ120" s="35"/>
      <c r="BA120" s="35"/>
      <c r="BB120" s="35"/>
      <c r="BC120" s="35"/>
      <c r="BD120" s="35"/>
      <c r="BE120" s="35"/>
      <c r="BF120" s="35"/>
      <c r="BG120" s="35"/>
      <c r="BH120" s="35"/>
      <c r="BI120" s="35"/>
      <c r="BJ120" s="35"/>
      <c r="BK120" s="35"/>
      <c r="BL120" s="35"/>
      <c r="BM120" s="35"/>
      <c r="BN120" s="35"/>
      <c r="BO120" s="35"/>
      <c r="BP120" s="35"/>
      <c r="BQ120" s="35"/>
      <c r="BR120" s="35"/>
    </row>
    <row r="121" spans="1:70" x14ac:dyDescent="0.25">
      <c r="A121" s="33" t="s">
        <v>114</v>
      </c>
      <c r="B121" s="34" t="s">
        <v>233</v>
      </c>
      <c r="C121" s="182">
        <v>-1</v>
      </c>
      <c r="D121" s="182">
        <v>4</v>
      </c>
      <c r="E121" s="182">
        <v>0</v>
      </c>
      <c r="F121" s="182">
        <v>0</v>
      </c>
      <c r="G121" s="182">
        <v>0</v>
      </c>
      <c r="H121" s="182">
        <v>-2</v>
      </c>
      <c r="I121" s="182">
        <v>-2</v>
      </c>
      <c r="J121" s="182">
        <v>0</v>
      </c>
      <c r="K121" s="182">
        <v>0</v>
      </c>
      <c r="L121" s="182">
        <v>0</v>
      </c>
      <c r="M121" s="182">
        <v>0</v>
      </c>
      <c r="N121" s="182">
        <v>0</v>
      </c>
      <c r="O121" s="182">
        <v>0</v>
      </c>
      <c r="P121" s="182">
        <v>-2</v>
      </c>
      <c r="Q121" s="182">
        <v>-2</v>
      </c>
      <c r="R121" s="182">
        <v>1</v>
      </c>
      <c r="S121" s="182">
        <v>0</v>
      </c>
      <c r="T121" s="182">
        <v>1</v>
      </c>
      <c r="U121" s="182">
        <v>0</v>
      </c>
      <c r="V121" s="182">
        <v>0</v>
      </c>
      <c r="W121" s="182">
        <v>0</v>
      </c>
      <c r="X121" s="182">
        <v>0</v>
      </c>
      <c r="Y121" s="182">
        <v>0</v>
      </c>
      <c r="Z121" s="182">
        <v>0</v>
      </c>
      <c r="AA121" s="182">
        <v>0</v>
      </c>
      <c r="AB121" s="182">
        <v>1</v>
      </c>
      <c r="AC121" s="182">
        <v>0</v>
      </c>
      <c r="AD121" s="182">
        <v>2</v>
      </c>
      <c r="AE121" s="182">
        <v>0</v>
      </c>
      <c r="AF121" s="182">
        <v>-1</v>
      </c>
      <c r="AG121" s="182">
        <v>0</v>
      </c>
      <c r="AH121" s="182">
        <v>3</v>
      </c>
      <c r="AI121" s="182">
        <v>0</v>
      </c>
      <c r="AJ121" s="182">
        <v>0</v>
      </c>
      <c r="AK121" s="182">
        <v>0</v>
      </c>
      <c r="AL121" s="182">
        <v>0</v>
      </c>
      <c r="AM121" s="182">
        <v>0</v>
      </c>
      <c r="AN121" s="182">
        <v>0</v>
      </c>
      <c r="AO121" s="182">
        <v>0</v>
      </c>
      <c r="AP121" s="182">
        <v>0</v>
      </c>
      <c r="AQ121" s="182">
        <v>0</v>
      </c>
      <c r="AR121" s="182">
        <v>0</v>
      </c>
      <c r="AS121" s="182">
        <v>0</v>
      </c>
      <c r="AT121" s="182">
        <v>-2</v>
      </c>
      <c r="AU121" s="35"/>
      <c r="AV121" s="35"/>
      <c r="AW121" s="35"/>
      <c r="AX121" s="35"/>
      <c r="AY121" s="35"/>
      <c r="AZ121" s="35"/>
      <c r="BA121" s="35"/>
      <c r="BB121" s="35"/>
      <c r="BC121" s="35"/>
      <c r="BD121" s="35"/>
      <c r="BE121" s="35"/>
      <c r="BF121" s="35"/>
      <c r="BG121" s="35"/>
      <c r="BH121" s="35"/>
      <c r="BI121" s="35"/>
      <c r="BJ121" s="35"/>
      <c r="BK121" s="35"/>
      <c r="BL121" s="35"/>
      <c r="BM121" s="35"/>
      <c r="BN121" s="35"/>
      <c r="BO121" s="35"/>
      <c r="BP121" s="35"/>
      <c r="BQ121" s="35"/>
      <c r="BR121" s="35"/>
    </row>
    <row r="122" spans="1:70" x14ac:dyDescent="0.25">
      <c r="A122" s="33" t="s">
        <v>115</v>
      </c>
      <c r="B122" s="34" t="s">
        <v>239</v>
      </c>
      <c r="C122" s="182">
        <v>2</v>
      </c>
      <c r="D122" s="182">
        <v>1</v>
      </c>
      <c r="E122" s="182">
        <v>4</v>
      </c>
      <c r="F122" s="182">
        <v>2</v>
      </c>
      <c r="G122" s="182">
        <v>0</v>
      </c>
      <c r="H122" s="182">
        <v>0</v>
      </c>
      <c r="I122" s="182">
        <v>-1</v>
      </c>
      <c r="J122" s="182">
        <v>0</v>
      </c>
      <c r="K122" s="182">
        <v>0</v>
      </c>
      <c r="L122" s="182">
        <v>0</v>
      </c>
      <c r="M122" s="182">
        <v>0</v>
      </c>
      <c r="N122" s="182">
        <v>0</v>
      </c>
      <c r="O122" s="182">
        <v>1</v>
      </c>
      <c r="P122" s="182">
        <v>0</v>
      </c>
      <c r="Q122" s="182">
        <v>3</v>
      </c>
      <c r="R122" s="182">
        <v>0</v>
      </c>
      <c r="S122" s="182">
        <v>0</v>
      </c>
      <c r="T122" s="182">
        <v>0</v>
      </c>
      <c r="U122" s="182">
        <v>0</v>
      </c>
      <c r="V122" s="182">
        <v>0</v>
      </c>
      <c r="W122" s="182">
        <v>0</v>
      </c>
      <c r="X122" s="182">
        <v>0</v>
      </c>
      <c r="Y122" s="182">
        <v>0</v>
      </c>
      <c r="Z122" s="182">
        <v>0</v>
      </c>
      <c r="AA122" s="182">
        <v>0</v>
      </c>
      <c r="AB122" s="182">
        <v>0</v>
      </c>
      <c r="AC122" s="182">
        <v>0</v>
      </c>
      <c r="AD122" s="182">
        <v>0</v>
      </c>
      <c r="AE122" s="182">
        <v>0</v>
      </c>
      <c r="AF122" s="182">
        <v>0</v>
      </c>
      <c r="AG122" s="182">
        <v>0</v>
      </c>
      <c r="AH122" s="182">
        <v>2</v>
      </c>
      <c r="AI122" s="182">
        <v>0</v>
      </c>
      <c r="AJ122" s="182">
        <v>0</v>
      </c>
      <c r="AK122" s="182">
        <v>0</v>
      </c>
      <c r="AL122" s="182">
        <v>0</v>
      </c>
      <c r="AM122" s="182">
        <v>0</v>
      </c>
      <c r="AN122" s="182">
        <v>0</v>
      </c>
      <c r="AO122" s="182">
        <v>0</v>
      </c>
      <c r="AP122" s="182">
        <v>0</v>
      </c>
      <c r="AQ122" s="182">
        <v>0</v>
      </c>
      <c r="AR122" s="182">
        <v>0</v>
      </c>
      <c r="AS122" s="182">
        <v>0</v>
      </c>
      <c r="AT122" s="182">
        <v>-2</v>
      </c>
      <c r="AU122" s="35"/>
      <c r="AV122" s="35"/>
      <c r="AW122" s="35"/>
      <c r="AX122" s="35"/>
      <c r="AY122" s="35"/>
      <c r="AZ122" s="35"/>
      <c r="BA122" s="35"/>
      <c r="BB122" s="35"/>
      <c r="BC122" s="35"/>
      <c r="BD122" s="35"/>
      <c r="BE122" s="35"/>
      <c r="BF122" s="35"/>
      <c r="BG122" s="35"/>
      <c r="BH122" s="35"/>
      <c r="BI122" s="35"/>
      <c r="BJ122" s="35"/>
      <c r="BK122" s="35"/>
      <c r="BL122" s="35"/>
      <c r="BM122" s="35"/>
      <c r="BN122" s="35"/>
      <c r="BO122" s="35"/>
      <c r="BP122" s="35"/>
      <c r="BQ122" s="35"/>
      <c r="BR122" s="35"/>
    </row>
    <row r="123" spans="1:70" x14ac:dyDescent="0.25">
      <c r="A123" s="33" t="s">
        <v>116</v>
      </c>
      <c r="B123" s="34" t="s">
        <v>252</v>
      </c>
      <c r="C123" s="182">
        <v>1</v>
      </c>
      <c r="D123" s="182">
        <v>1</v>
      </c>
      <c r="E123" s="182">
        <v>1</v>
      </c>
      <c r="F123" s="182">
        <v>4</v>
      </c>
      <c r="G123" s="182">
        <v>2</v>
      </c>
      <c r="H123" s="182">
        <v>0</v>
      </c>
      <c r="I123" s="182">
        <v>2</v>
      </c>
      <c r="J123" s="182">
        <v>0</v>
      </c>
      <c r="K123" s="182">
        <v>0</v>
      </c>
      <c r="L123" s="182">
        <v>0</v>
      </c>
      <c r="M123" s="182">
        <v>2</v>
      </c>
      <c r="N123" s="182">
        <v>0</v>
      </c>
      <c r="O123" s="182">
        <v>0</v>
      </c>
      <c r="P123" s="182">
        <v>0</v>
      </c>
      <c r="Q123" s="182">
        <v>0</v>
      </c>
      <c r="R123" s="182">
        <v>0</v>
      </c>
      <c r="S123" s="182">
        <v>0</v>
      </c>
      <c r="T123" s="182">
        <v>0</v>
      </c>
      <c r="U123" s="182">
        <v>0</v>
      </c>
      <c r="V123" s="182">
        <v>0</v>
      </c>
      <c r="W123" s="182">
        <v>0</v>
      </c>
      <c r="X123" s="182">
        <v>1</v>
      </c>
      <c r="Y123" s="182">
        <v>0</v>
      </c>
      <c r="Z123" s="182">
        <v>0</v>
      </c>
      <c r="AA123" s="182">
        <v>0</v>
      </c>
      <c r="AB123" s="182">
        <v>2</v>
      </c>
      <c r="AC123" s="182">
        <v>0</v>
      </c>
      <c r="AD123" s="182">
        <v>1</v>
      </c>
      <c r="AE123" s="182">
        <v>0</v>
      </c>
      <c r="AF123" s="182">
        <v>1</v>
      </c>
      <c r="AG123" s="182">
        <v>0</v>
      </c>
      <c r="AH123" s="182">
        <v>0</v>
      </c>
      <c r="AI123" s="182">
        <v>0</v>
      </c>
      <c r="AJ123" s="182">
        <v>0</v>
      </c>
      <c r="AK123" s="182">
        <v>2</v>
      </c>
      <c r="AL123" s="182">
        <v>4</v>
      </c>
      <c r="AM123" s="182">
        <v>4</v>
      </c>
      <c r="AN123" s="182">
        <v>2</v>
      </c>
      <c r="AO123" s="182">
        <v>0</v>
      </c>
      <c r="AP123" s="182">
        <v>1</v>
      </c>
      <c r="AQ123" s="182">
        <v>0</v>
      </c>
      <c r="AR123" s="182">
        <v>1</v>
      </c>
      <c r="AS123" s="182">
        <v>0</v>
      </c>
      <c r="AT123" s="182">
        <v>0</v>
      </c>
      <c r="AU123" s="35"/>
      <c r="AV123" s="35"/>
      <c r="AW123" s="35"/>
      <c r="AX123" s="35"/>
      <c r="AY123" s="35"/>
      <c r="AZ123" s="35"/>
      <c r="BA123" s="35"/>
      <c r="BB123" s="35"/>
      <c r="BC123" s="35"/>
      <c r="BD123" s="35"/>
      <c r="BE123" s="35"/>
      <c r="BF123" s="35"/>
      <c r="BG123" s="35"/>
      <c r="BH123" s="35"/>
      <c r="BI123" s="35"/>
      <c r="BJ123" s="35"/>
      <c r="BK123" s="35"/>
      <c r="BL123" s="35"/>
      <c r="BM123" s="35"/>
      <c r="BN123" s="35"/>
      <c r="BO123" s="35"/>
      <c r="BP123" s="35"/>
      <c r="BQ123" s="35"/>
      <c r="BR123" s="35"/>
    </row>
    <row r="124" spans="1:70" x14ac:dyDescent="0.25">
      <c r="A124" s="33" t="s">
        <v>117</v>
      </c>
      <c r="B124" s="34" t="s">
        <v>231</v>
      </c>
      <c r="C124" s="182">
        <v>4</v>
      </c>
      <c r="D124" s="182">
        <v>4</v>
      </c>
      <c r="E124" s="182">
        <v>4</v>
      </c>
      <c r="F124" s="182">
        <v>2</v>
      </c>
      <c r="G124" s="182">
        <v>0</v>
      </c>
      <c r="H124" s="182">
        <v>2</v>
      </c>
      <c r="I124" s="182">
        <v>2</v>
      </c>
      <c r="J124" s="182">
        <v>0</v>
      </c>
      <c r="K124" s="182">
        <v>1</v>
      </c>
      <c r="L124" s="182">
        <v>2</v>
      </c>
      <c r="M124" s="182">
        <v>1</v>
      </c>
      <c r="N124" s="182">
        <v>1</v>
      </c>
      <c r="O124" s="182">
        <v>1</v>
      </c>
      <c r="P124" s="182">
        <v>0</v>
      </c>
      <c r="Q124" s="182">
        <v>0</v>
      </c>
      <c r="R124" s="182">
        <v>1</v>
      </c>
      <c r="S124" s="182">
        <v>1</v>
      </c>
      <c r="T124" s="182">
        <v>1</v>
      </c>
      <c r="U124" s="182">
        <v>2</v>
      </c>
      <c r="V124" s="182">
        <v>1</v>
      </c>
      <c r="W124" s="182">
        <v>1</v>
      </c>
      <c r="X124" s="182">
        <v>1</v>
      </c>
      <c r="Y124" s="182">
        <v>1</v>
      </c>
      <c r="Z124" s="182">
        <v>1</v>
      </c>
      <c r="AA124" s="182">
        <v>1</v>
      </c>
      <c r="AB124" s="182">
        <v>2</v>
      </c>
      <c r="AC124" s="182">
        <v>1</v>
      </c>
      <c r="AD124" s="182">
        <v>2</v>
      </c>
      <c r="AE124" s="182">
        <v>0</v>
      </c>
      <c r="AF124" s="182">
        <v>4</v>
      </c>
      <c r="AG124" s="182">
        <v>0</v>
      </c>
      <c r="AH124" s="182">
        <v>5</v>
      </c>
      <c r="AI124" s="182">
        <v>4</v>
      </c>
      <c r="AJ124" s="182">
        <v>0</v>
      </c>
      <c r="AK124" s="182">
        <v>0</v>
      </c>
      <c r="AL124" s="182">
        <v>2</v>
      </c>
      <c r="AM124" s="182">
        <v>3</v>
      </c>
      <c r="AN124" s="182">
        <v>0</v>
      </c>
      <c r="AO124" s="182">
        <v>0</v>
      </c>
      <c r="AP124" s="182">
        <v>1</v>
      </c>
      <c r="AQ124" s="182">
        <v>1</v>
      </c>
      <c r="AR124" s="182">
        <v>0</v>
      </c>
      <c r="AS124" s="182">
        <v>1</v>
      </c>
      <c r="AT124" s="182">
        <v>1</v>
      </c>
      <c r="AU124" s="35"/>
      <c r="AV124" s="35"/>
      <c r="AW124" s="35"/>
      <c r="AX124" s="35"/>
      <c r="AY124" s="35"/>
      <c r="AZ124" s="35"/>
      <c r="BA124" s="35"/>
      <c r="BB124" s="35"/>
      <c r="BC124" s="35"/>
      <c r="BD124" s="35"/>
      <c r="BE124" s="35"/>
      <c r="BF124" s="35"/>
      <c r="BG124" s="35"/>
      <c r="BH124" s="35"/>
      <c r="BI124" s="35"/>
      <c r="BJ124" s="35"/>
      <c r="BK124" s="35"/>
      <c r="BL124" s="35"/>
      <c r="BM124" s="35"/>
      <c r="BN124" s="35"/>
      <c r="BO124" s="35"/>
      <c r="BP124" s="35"/>
      <c r="BQ124" s="35"/>
      <c r="BR124" s="35"/>
    </row>
    <row r="125" spans="1:70" x14ac:dyDescent="0.25">
      <c r="A125" s="33" t="s">
        <v>118</v>
      </c>
      <c r="B125" s="34" t="s">
        <v>208</v>
      </c>
      <c r="C125" s="182">
        <v>0</v>
      </c>
      <c r="D125" s="182">
        <v>0</v>
      </c>
      <c r="E125" s="182">
        <v>0</v>
      </c>
      <c r="F125" s="182">
        <v>0</v>
      </c>
      <c r="G125" s="182">
        <v>0</v>
      </c>
      <c r="H125" s="182">
        <v>0</v>
      </c>
      <c r="I125" s="182">
        <v>0</v>
      </c>
      <c r="J125" s="182">
        <v>0</v>
      </c>
      <c r="K125" s="182">
        <v>0</v>
      </c>
      <c r="L125" s="182">
        <v>0</v>
      </c>
      <c r="M125" s="182">
        <v>0</v>
      </c>
      <c r="N125" s="182">
        <v>0</v>
      </c>
      <c r="O125" s="182">
        <v>0</v>
      </c>
      <c r="P125" s="182">
        <v>0</v>
      </c>
      <c r="Q125" s="182">
        <v>0</v>
      </c>
      <c r="R125" s="182">
        <v>0</v>
      </c>
      <c r="S125" s="182">
        <v>0</v>
      </c>
      <c r="T125" s="182">
        <v>0</v>
      </c>
      <c r="U125" s="182">
        <v>0</v>
      </c>
      <c r="V125" s="182">
        <v>0</v>
      </c>
      <c r="W125" s="182">
        <v>0</v>
      </c>
      <c r="X125" s="182">
        <v>0</v>
      </c>
      <c r="Y125" s="182">
        <v>0</v>
      </c>
      <c r="Z125" s="182">
        <v>0</v>
      </c>
      <c r="AA125" s="182">
        <v>0</v>
      </c>
      <c r="AB125" s="182">
        <v>0</v>
      </c>
      <c r="AC125" s="182">
        <v>0</v>
      </c>
      <c r="AD125" s="182">
        <v>0</v>
      </c>
      <c r="AE125" s="182">
        <v>0</v>
      </c>
      <c r="AF125" s="182">
        <v>0</v>
      </c>
      <c r="AG125" s="182">
        <v>0</v>
      </c>
      <c r="AH125" s="182">
        <v>3</v>
      </c>
      <c r="AI125" s="182">
        <v>0</v>
      </c>
      <c r="AJ125" s="182">
        <v>0</v>
      </c>
      <c r="AK125" s="182">
        <v>2</v>
      </c>
      <c r="AL125" s="182">
        <v>0</v>
      </c>
      <c r="AM125" s="182">
        <v>0</v>
      </c>
      <c r="AN125" s="182">
        <v>0</v>
      </c>
      <c r="AO125" s="182">
        <v>0</v>
      </c>
      <c r="AP125" s="182">
        <v>0</v>
      </c>
      <c r="AQ125" s="182">
        <v>0</v>
      </c>
      <c r="AR125" s="182">
        <v>0</v>
      </c>
      <c r="AS125" s="182">
        <v>0</v>
      </c>
      <c r="AT125" s="182">
        <v>0</v>
      </c>
      <c r="AU125" s="35"/>
      <c r="AV125" s="35"/>
      <c r="AW125" s="35"/>
      <c r="AX125" s="35"/>
      <c r="AY125" s="35"/>
      <c r="AZ125" s="35"/>
      <c r="BA125" s="35"/>
      <c r="BB125" s="35"/>
      <c r="BC125" s="35"/>
      <c r="BD125" s="35"/>
      <c r="BE125" s="35"/>
      <c r="BF125" s="35"/>
      <c r="BG125" s="35"/>
      <c r="BH125" s="35"/>
      <c r="BI125" s="35"/>
      <c r="BJ125" s="35"/>
      <c r="BK125" s="35"/>
      <c r="BL125" s="35"/>
      <c r="BM125" s="35"/>
      <c r="BN125" s="35"/>
      <c r="BO125" s="35"/>
      <c r="BP125" s="35"/>
      <c r="BQ125" s="35"/>
      <c r="BR125" s="35"/>
    </row>
    <row r="126" spans="1:70" x14ac:dyDescent="0.25">
      <c r="A126" s="33" t="s">
        <v>119</v>
      </c>
      <c r="B126" s="34" t="s">
        <v>270</v>
      </c>
      <c r="C126" s="182">
        <v>-1</v>
      </c>
      <c r="D126" s="182">
        <v>-1</v>
      </c>
      <c r="E126" s="182">
        <v>-2</v>
      </c>
      <c r="F126" s="182">
        <v>-1</v>
      </c>
      <c r="G126" s="182">
        <v>0</v>
      </c>
      <c r="H126" s="182">
        <v>-1</v>
      </c>
      <c r="I126" s="182">
        <v>-1</v>
      </c>
      <c r="J126" s="182">
        <v>0</v>
      </c>
      <c r="K126" s="182">
        <v>0</v>
      </c>
      <c r="L126" s="182">
        <v>0</v>
      </c>
      <c r="M126" s="182">
        <v>0</v>
      </c>
      <c r="N126" s="182">
        <v>0</v>
      </c>
      <c r="O126" s="182">
        <v>0</v>
      </c>
      <c r="P126" s="182">
        <v>0</v>
      </c>
      <c r="Q126" s="182">
        <v>-1</v>
      </c>
      <c r="R126" s="182">
        <v>0</v>
      </c>
      <c r="S126" s="182">
        <v>0</v>
      </c>
      <c r="T126" s="182">
        <v>0</v>
      </c>
      <c r="U126" s="182">
        <v>0</v>
      </c>
      <c r="V126" s="182">
        <v>0</v>
      </c>
      <c r="W126" s="182">
        <v>0</v>
      </c>
      <c r="X126" s="182">
        <v>0</v>
      </c>
      <c r="Y126" s="182">
        <v>0</v>
      </c>
      <c r="Z126" s="182">
        <v>0</v>
      </c>
      <c r="AA126" s="182">
        <v>0</v>
      </c>
      <c r="AB126" s="182">
        <v>-1</v>
      </c>
      <c r="AC126" s="182">
        <v>0</v>
      </c>
      <c r="AD126" s="182">
        <v>-2</v>
      </c>
      <c r="AE126" s="182">
        <v>0</v>
      </c>
      <c r="AF126" s="182">
        <v>0</v>
      </c>
      <c r="AG126" s="182">
        <v>0</v>
      </c>
      <c r="AH126" s="182">
        <v>2</v>
      </c>
      <c r="AI126" s="182">
        <v>0</v>
      </c>
      <c r="AJ126" s="182">
        <v>-2</v>
      </c>
      <c r="AK126" s="182">
        <v>2</v>
      </c>
      <c r="AL126" s="182">
        <v>0</v>
      </c>
      <c r="AM126" s="182">
        <v>0</v>
      </c>
      <c r="AN126" s="182">
        <v>0</v>
      </c>
      <c r="AO126" s="182">
        <v>0</v>
      </c>
      <c r="AP126" s="182">
        <v>0</v>
      </c>
      <c r="AQ126" s="182">
        <v>0</v>
      </c>
      <c r="AR126" s="182">
        <v>0</v>
      </c>
      <c r="AS126" s="182">
        <v>0</v>
      </c>
      <c r="AT126" s="182">
        <v>0</v>
      </c>
      <c r="AU126" s="35"/>
      <c r="AV126" s="35"/>
      <c r="AW126" s="35"/>
      <c r="AX126" s="35"/>
      <c r="AY126" s="35"/>
      <c r="AZ126" s="35"/>
      <c r="BA126" s="35"/>
      <c r="BB126" s="35"/>
      <c r="BC126" s="35"/>
      <c r="BD126" s="35"/>
      <c r="BE126" s="35"/>
      <c r="BF126" s="35"/>
      <c r="BG126" s="35"/>
      <c r="BH126" s="35"/>
      <c r="BI126" s="35"/>
      <c r="BJ126" s="35"/>
      <c r="BK126" s="35"/>
      <c r="BL126" s="35"/>
      <c r="BM126" s="35"/>
      <c r="BN126" s="35"/>
      <c r="BO126" s="35"/>
      <c r="BP126" s="35"/>
      <c r="BQ126" s="35"/>
      <c r="BR126" s="35"/>
    </row>
    <row r="127" spans="1:70" x14ac:dyDescent="0.25">
      <c r="A127" s="33" t="s">
        <v>120</v>
      </c>
      <c r="B127" s="34" t="s">
        <v>229</v>
      </c>
      <c r="C127" s="182">
        <v>0</v>
      </c>
      <c r="D127" s="182">
        <v>0</v>
      </c>
      <c r="E127" s="182">
        <v>4</v>
      </c>
      <c r="F127" s="182">
        <v>4</v>
      </c>
      <c r="G127" s="182">
        <v>0</v>
      </c>
      <c r="H127" s="182">
        <v>0</v>
      </c>
      <c r="I127" s="182">
        <v>0</v>
      </c>
      <c r="J127" s="182">
        <v>0</v>
      </c>
      <c r="K127" s="182">
        <v>0</v>
      </c>
      <c r="L127" s="182">
        <v>0</v>
      </c>
      <c r="M127" s="182">
        <v>4</v>
      </c>
      <c r="N127" s="182">
        <v>0</v>
      </c>
      <c r="O127" s="182">
        <v>0</v>
      </c>
      <c r="P127" s="182">
        <v>0</v>
      </c>
      <c r="Q127" s="182">
        <v>0</v>
      </c>
      <c r="R127" s="182">
        <v>-1</v>
      </c>
      <c r="S127" s="182">
        <v>0</v>
      </c>
      <c r="T127" s="182">
        <v>-1</v>
      </c>
      <c r="U127" s="182">
        <v>0</v>
      </c>
      <c r="V127" s="182">
        <v>-1</v>
      </c>
      <c r="W127" s="182">
        <v>0</v>
      </c>
      <c r="X127" s="182">
        <v>-1</v>
      </c>
      <c r="Y127" s="182">
        <v>0</v>
      </c>
      <c r="Z127" s="182">
        <v>-1</v>
      </c>
      <c r="AA127" s="182">
        <v>0</v>
      </c>
      <c r="AB127" s="182">
        <v>-1</v>
      </c>
      <c r="AC127" s="182">
        <v>0</v>
      </c>
      <c r="AD127" s="182">
        <v>0</v>
      </c>
      <c r="AE127" s="182">
        <v>0</v>
      </c>
      <c r="AF127" s="182">
        <v>0</v>
      </c>
      <c r="AG127" s="182">
        <v>0</v>
      </c>
      <c r="AH127" s="182">
        <v>2</v>
      </c>
      <c r="AI127" s="182">
        <v>0</v>
      </c>
      <c r="AJ127" s="182">
        <v>0</v>
      </c>
      <c r="AK127" s="182">
        <v>0</v>
      </c>
      <c r="AL127" s="182">
        <v>0</v>
      </c>
      <c r="AM127" s="182">
        <v>0</v>
      </c>
      <c r="AN127" s="182">
        <v>0</v>
      </c>
      <c r="AO127" s="182">
        <v>0</v>
      </c>
      <c r="AP127" s="182">
        <v>0</v>
      </c>
      <c r="AQ127" s="182">
        <v>0</v>
      </c>
      <c r="AR127" s="182">
        <v>0</v>
      </c>
      <c r="AS127" s="182">
        <v>0</v>
      </c>
      <c r="AT127" s="182">
        <v>0</v>
      </c>
      <c r="AU127" s="35"/>
      <c r="AV127" s="35"/>
      <c r="AW127" s="35"/>
      <c r="AX127" s="35"/>
      <c r="AY127" s="35"/>
      <c r="AZ127" s="35"/>
      <c r="BA127" s="35"/>
      <c r="BB127" s="35"/>
      <c r="BC127" s="35"/>
      <c r="BD127" s="35"/>
      <c r="BE127" s="35"/>
      <c r="BF127" s="35"/>
      <c r="BG127" s="35"/>
      <c r="BH127" s="35"/>
      <c r="BI127" s="35"/>
      <c r="BJ127" s="35"/>
      <c r="BK127" s="35"/>
      <c r="BL127" s="35"/>
      <c r="BM127" s="35"/>
      <c r="BN127" s="35"/>
      <c r="BO127" s="35"/>
      <c r="BP127" s="35"/>
      <c r="BQ127" s="35"/>
      <c r="BR127" s="35"/>
    </row>
    <row r="128" spans="1:70" ht="25.5" x14ac:dyDescent="0.25">
      <c r="A128" s="33" t="s">
        <v>121</v>
      </c>
      <c r="B128" s="34" t="s">
        <v>218</v>
      </c>
      <c r="C128" s="183">
        <v>3</v>
      </c>
      <c r="D128" s="183">
        <v>3</v>
      </c>
      <c r="E128" s="183">
        <v>3</v>
      </c>
      <c r="F128" s="183">
        <v>2</v>
      </c>
      <c r="G128" s="183">
        <v>1</v>
      </c>
      <c r="H128" s="183">
        <v>0</v>
      </c>
      <c r="I128" s="183">
        <v>0</v>
      </c>
      <c r="J128" s="183">
        <v>0</v>
      </c>
      <c r="K128" s="183">
        <v>0</v>
      </c>
      <c r="L128" s="183">
        <v>0</v>
      </c>
      <c r="M128" s="183">
        <v>-3</v>
      </c>
      <c r="N128" s="183">
        <v>2</v>
      </c>
      <c r="O128" s="183">
        <v>0</v>
      </c>
      <c r="P128" s="183">
        <v>0</v>
      </c>
      <c r="Q128" s="183">
        <v>0</v>
      </c>
      <c r="R128" s="183">
        <v>0</v>
      </c>
      <c r="S128" s="183">
        <v>0</v>
      </c>
      <c r="T128" s="183">
        <v>0</v>
      </c>
      <c r="U128" s="183">
        <v>0</v>
      </c>
      <c r="V128" s="183">
        <v>0</v>
      </c>
      <c r="W128" s="183">
        <v>0</v>
      </c>
      <c r="X128" s="183">
        <v>0</v>
      </c>
      <c r="Y128" s="183">
        <v>0</v>
      </c>
      <c r="Z128" s="183">
        <v>2</v>
      </c>
      <c r="AA128" s="183">
        <v>0</v>
      </c>
      <c r="AB128" s="183">
        <v>0</v>
      </c>
      <c r="AC128" s="183">
        <v>0</v>
      </c>
      <c r="AD128" s="183">
        <v>2</v>
      </c>
      <c r="AE128" s="183">
        <v>0</v>
      </c>
      <c r="AF128" s="183">
        <v>2</v>
      </c>
      <c r="AG128" s="183">
        <v>0</v>
      </c>
      <c r="AH128" s="183">
        <v>4</v>
      </c>
      <c r="AI128" s="183">
        <v>4</v>
      </c>
      <c r="AJ128" s="183">
        <v>4</v>
      </c>
      <c r="AK128" s="183">
        <v>0</v>
      </c>
      <c r="AL128" s="183">
        <v>5</v>
      </c>
      <c r="AM128" s="183">
        <v>5</v>
      </c>
      <c r="AN128" s="183">
        <v>0</v>
      </c>
      <c r="AO128" s="183">
        <v>5</v>
      </c>
      <c r="AP128" s="183">
        <v>2</v>
      </c>
      <c r="AQ128" s="183">
        <v>0</v>
      </c>
      <c r="AR128" s="183">
        <v>0</v>
      </c>
      <c r="AS128" s="183">
        <v>0</v>
      </c>
      <c r="AT128" s="183">
        <v>0</v>
      </c>
      <c r="AU128" s="35"/>
      <c r="AV128" s="35"/>
      <c r="AW128" s="35"/>
      <c r="AX128" s="35"/>
      <c r="AY128" s="35"/>
      <c r="AZ128" s="35"/>
      <c r="BA128" s="35"/>
      <c r="BB128" s="35"/>
      <c r="BC128" s="35"/>
      <c r="BD128" s="35"/>
      <c r="BE128" s="35"/>
      <c r="BF128" s="35"/>
      <c r="BG128" s="35"/>
      <c r="BH128" s="35"/>
      <c r="BI128" s="35"/>
      <c r="BJ128" s="35"/>
      <c r="BK128" s="35"/>
      <c r="BL128" s="35"/>
      <c r="BM128" s="35"/>
      <c r="BN128" s="35"/>
      <c r="BO128" s="35"/>
      <c r="BP128" s="35"/>
      <c r="BQ128" s="35"/>
      <c r="BR128" s="35"/>
    </row>
    <row r="129" spans="1:70" x14ac:dyDescent="0.25">
      <c r="A129" s="33" t="s">
        <v>191</v>
      </c>
      <c r="B129" s="34" t="s">
        <v>223</v>
      </c>
      <c r="C129" s="182">
        <v>4</v>
      </c>
      <c r="D129" s="182">
        <v>4</v>
      </c>
      <c r="E129" s="182">
        <v>0</v>
      </c>
      <c r="F129" s="182">
        <v>0</v>
      </c>
      <c r="G129" s="182">
        <v>0</v>
      </c>
      <c r="H129" s="182">
        <v>2</v>
      </c>
      <c r="I129" s="182">
        <v>0</v>
      </c>
      <c r="J129" s="182">
        <v>0</v>
      </c>
      <c r="K129" s="182">
        <v>-2</v>
      </c>
      <c r="L129" s="182">
        <v>-1</v>
      </c>
      <c r="M129" s="182">
        <v>0</v>
      </c>
      <c r="N129" s="182">
        <v>0</v>
      </c>
      <c r="O129" s="182">
        <v>0</v>
      </c>
      <c r="P129" s="182">
        <v>0</v>
      </c>
      <c r="Q129" s="182">
        <v>0</v>
      </c>
      <c r="R129" s="182">
        <v>0</v>
      </c>
      <c r="S129" s="182">
        <v>0</v>
      </c>
      <c r="T129" s="182">
        <v>4</v>
      </c>
      <c r="U129" s="182">
        <v>-2</v>
      </c>
      <c r="V129" s="182">
        <v>2</v>
      </c>
      <c r="W129" s="182">
        <v>-2</v>
      </c>
      <c r="X129" s="182">
        <v>2</v>
      </c>
      <c r="Y129" s="182">
        <v>-2</v>
      </c>
      <c r="Z129" s="182">
        <v>0</v>
      </c>
      <c r="AA129" s="182">
        <v>-1</v>
      </c>
      <c r="AB129" s="182">
        <v>2</v>
      </c>
      <c r="AC129" s="182">
        <v>0</v>
      </c>
      <c r="AD129" s="182">
        <v>0</v>
      </c>
      <c r="AE129" s="182">
        <v>0</v>
      </c>
      <c r="AF129" s="182">
        <v>-1</v>
      </c>
      <c r="AG129" s="182">
        <v>2</v>
      </c>
      <c r="AH129" s="182">
        <v>0</v>
      </c>
      <c r="AI129" s="182">
        <v>0</v>
      </c>
      <c r="AJ129" s="182">
        <v>4</v>
      </c>
      <c r="AK129" s="182">
        <v>0</v>
      </c>
      <c r="AL129" s="182">
        <v>0</v>
      </c>
      <c r="AM129" s="182">
        <v>0</v>
      </c>
      <c r="AN129" s="182">
        <v>0</v>
      </c>
      <c r="AO129" s="182">
        <v>0</v>
      </c>
      <c r="AP129" s="182">
        <v>1</v>
      </c>
      <c r="AQ129" s="182">
        <v>0</v>
      </c>
      <c r="AR129" s="182">
        <v>0</v>
      </c>
      <c r="AS129" s="182">
        <v>0</v>
      </c>
      <c r="AT129" s="182">
        <v>0</v>
      </c>
      <c r="AU129" s="35"/>
      <c r="AV129" s="35"/>
      <c r="AW129" s="35"/>
      <c r="AX129" s="35"/>
      <c r="AY129" s="35"/>
      <c r="AZ129" s="35"/>
      <c r="BA129" s="35"/>
      <c r="BB129" s="35"/>
      <c r="BC129" s="35"/>
      <c r="BD129" s="35"/>
      <c r="BE129" s="35"/>
      <c r="BF129" s="35"/>
      <c r="BG129" s="35"/>
      <c r="BH129" s="35"/>
      <c r="BI129" s="35"/>
      <c r="BJ129" s="35"/>
      <c r="BK129" s="35"/>
      <c r="BL129" s="35"/>
      <c r="BM129" s="35"/>
      <c r="BN129" s="35"/>
      <c r="BO129" s="35"/>
      <c r="BP129" s="35"/>
      <c r="BQ129" s="35"/>
      <c r="BR129" s="35"/>
    </row>
    <row r="130" spans="1:70" x14ac:dyDescent="0.25">
      <c r="A130" s="33" t="s">
        <v>122</v>
      </c>
      <c r="B130" s="34" t="s">
        <v>238</v>
      </c>
      <c r="C130" s="182">
        <v>1</v>
      </c>
      <c r="D130" s="182">
        <v>1</v>
      </c>
      <c r="E130" s="182">
        <v>3</v>
      </c>
      <c r="F130" s="182">
        <v>2</v>
      </c>
      <c r="G130" s="182">
        <v>0</v>
      </c>
      <c r="H130" s="182">
        <v>0</v>
      </c>
      <c r="I130" s="182">
        <v>0</v>
      </c>
      <c r="J130" s="182">
        <v>0</v>
      </c>
      <c r="K130" s="182">
        <v>0</v>
      </c>
      <c r="L130" s="182">
        <v>0</v>
      </c>
      <c r="M130" s="182">
        <v>0</v>
      </c>
      <c r="N130" s="182">
        <v>0</v>
      </c>
      <c r="O130" s="182">
        <v>0</v>
      </c>
      <c r="P130" s="182">
        <v>0</v>
      </c>
      <c r="Q130" s="182">
        <v>0</v>
      </c>
      <c r="R130" s="182">
        <v>2</v>
      </c>
      <c r="S130" s="182">
        <v>-1</v>
      </c>
      <c r="T130" s="182">
        <v>2</v>
      </c>
      <c r="U130" s="182">
        <v>-1</v>
      </c>
      <c r="V130" s="182">
        <v>1</v>
      </c>
      <c r="W130" s="182">
        <v>-1</v>
      </c>
      <c r="X130" s="182">
        <v>1</v>
      </c>
      <c r="Y130" s="182">
        <v>0</v>
      </c>
      <c r="Z130" s="182">
        <v>2</v>
      </c>
      <c r="AA130" s="182">
        <v>-1</v>
      </c>
      <c r="AB130" s="182">
        <v>2</v>
      </c>
      <c r="AC130" s="182">
        <v>0</v>
      </c>
      <c r="AD130" s="182">
        <v>0</v>
      </c>
      <c r="AE130" s="182">
        <v>0</v>
      </c>
      <c r="AF130" s="182">
        <v>0</v>
      </c>
      <c r="AG130" s="182">
        <v>0</v>
      </c>
      <c r="AH130" s="182">
        <v>1</v>
      </c>
      <c r="AI130" s="182">
        <v>0</v>
      </c>
      <c r="AJ130" s="182">
        <v>0</v>
      </c>
      <c r="AK130" s="182">
        <v>0</v>
      </c>
      <c r="AL130" s="182">
        <v>1</v>
      </c>
      <c r="AM130" s="182">
        <v>1</v>
      </c>
      <c r="AN130" s="182">
        <v>0</v>
      </c>
      <c r="AO130" s="182">
        <v>0</v>
      </c>
      <c r="AP130" s="182">
        <v>0</v>
      </c>
      <c r="AQ130" s="182">
        <v>0</v>
      </c>
      <c r="AR130" s="182">
        <v>0</v>
      </c>
      <c r="AS130" s="182">
        <v>0</v>
      </c>
      <c r="AT130" s="182">
        <v>0</v>
      </c>
      <c r="AU130" s="35"/>
      <c r="AV130" s="35"/>
      <c r="AW130" s="35"/>
      <c r="AX130" s="35"/>
      <c r="AY130" s="35"/>
      <c r="AZ130" s="35"/>
      <c r="BA130" s="35"/>
      <c r="BB130" s="35"/>
      <c r="BC130" s="35"/>
      <c r="BD130" s="35"/>
      <c r="BE130" s="35"/>
      <c r="BF130" s="35"/>
      <c r="BG130" s="35"/>
      <c r="BH130" s="35"/>
      <c r="BI130" s="35"/>
      <c r="BJ130" s="35"/>
      <c r="BK130" s="35"/>
      <c r="BL130" s="35"/>
      <c r="BM130" s="35"/>
      <c r="BN130" s="35"/>
      <c r="BO130" s="35"/>
      <c r="BP130" s="35"/>
      <c r="BQ130" s="35"/>
      <c r="BR130" s="35"/>
    </row>
    <row r="131" spans="1:70" x14ac:dyDescent="0.25">
      <c r="A131" s="33" t="s">
        <v>123</v>
      </c>
      <c r="B131" s="34" t="s">
        <v>227</v>
      </c>
      <c r="C131" s="182">
        <v>0</v>
      </c>
      <c r="D131" s="182">
        <v>0</v>
      </c>
      <c r="E131" s="182">
        <v>0</v>
      </c>
      <c r="F131" s="182">
        <v>1</v>
      </c>
      <c r="G131" s="182">
        <v>0</v>
      </c>
      <c r="H131" s="182">
        <v>0</v>
      </c>
      <c r="I131" s="182">
        <v>0</v>
      </c>
      <c r="J131" s="182">
        <v>0</v>
      </c>
      <c r="K131" s="182">
        <v>0</v>
      </c>
      <c r="L131" s="182">
        <v>0</v>
      </c>
      <c r="M131" s="182">
        <v>1</v>
      </c>
      <c r="N131" s="182">
        <v>-2</v>
      </c>
      <c r="O131" s="182">
        <v>0</v>
      </c>
      <c r="P131" s="182">
        <v>0</v>
      </c>
      <c r="Q131" s="182">
        <v>0</v>
      </c>
      <c r="R131" s="182">
        <v>0</v>
      </c>
      <c r="S131" s="182">
        <v>-2</v>
      </c>
      <c r="T131" s="182">
        <v>1</v>
      </c>
      <c r="U131" s="182">
        <v>-2</v>
      </c>
      <c r="V131" s="182">
        <v>1</v>
      </c>
      <c r="W131" s="182">
        <v>-1</v>
      </c>
      <c r="X131" s="182">
        <v>1</v>
      </c>
      <c r="Y131" s="182">
        <v>-1</v>
      </c>
      <c r="Z131" s="182">
        <v>1</v>
      </c>
      <c r="AA131" s="182">
        <v>-1</v>
      </c>
      <c r="AB131" s="182">
        <v>1</v>
      </c>
      <c r="AC131" s="182">
        <v>0</v>
      </c>
      <c r="AD131" s="182">
        <v>0</v>
      </c>
      <c r="AE131" s="182">
        <v>0</v>
      </c>
      <c r="AF131" s="182">
        <v>0</v>
      </c>
      <c r="AG131" s="182">
        <v>0</v>
      </c>
      <c r="AH131" s="182">
        <v>0</v>
      </c>
      <c r="AI131" s="182">
        <v>0</v>
      </c>
      <c r="AJ131" s="182">
        <v>0</v>
      </c>
      <c r="AK131" s="182">
        <v>0</v>
      </c>
      <c r="AL131" s="182">
        <v>0</v>
      </c>
      <c r="AM131" s="182">
        <v>0</v>
      </c>
      <c r="AN131" s="182">
        <v>-1</v>
      </c>
      <c r="AO131" s="182">
        <v>0</v>
      </c>
      <c r="AP131" s="182">
        <v>0</v>
      </c>
      <c r="AQ131" s="182">
        <v>0</v>
      </c>
      <c r="AR131" s="182">
        <v>0</v>
      </c>
      <c r="AS131" s="182">
        <v>0</v>
      </c>
      <c r="AT131" s="182">
        <v>0</v>
      </c>
      <c r="AU131" s="35"/>
      <c r="AV131" s="35"/>
      <c r="AW131" s="35"/>
      <c r="AX131" s="35"/>
      <c r="AY131" s="35"/>
      <c r="AZ131" s="35"/>
      <c r="BA131" s="35"/>
      <c r="BB131" s="35"/>
      <c r="BC131" s="35"/>
      <c r="BD131" s="35"/>
      <c r="BE131" s="35"/>
      <c r="BF131" s="35"/>
      <c r="BG131" s="35"/>
      <c r="BH131" s="35"/>
      <c r="BI131" s="35"/>
      <c r="BJ131" s="35"/>
      <c r="BK131" s="35"/>
      <c r="BL131" s="35"/>
      <c r="BM131" s="35"/>
      <c r="BN131" s="35"/>
      <c r="BO131" s="35"/>
      <c r="BP131" s="35"/>
      <c r="BQ131" s="35"/>
      <c r="BR131" s="35"/>
    </row>
    <row r="132" spans="1:70" x14ac:dyDescent="0.25">
      <c r="A132" s="33" t="s">
        <v>124</v>
      </c>
      <c r="B132" s="34" t="s">
        <v>317</v>
      </c>
      <c r="C132" s="182">
        <v>0</v>
      </c>
      <c r="D132" s="182">
        <v>0</v>
      </c>
      <c r="E132" s="182">
        <v>0</v>
      </c>
      <c r="F132" s="182">
        <v>0</v>
      </c>
      <c r="G132" s="182">
        <v>0</v>
      </c>
      <c r="H132" s="182">
        <v>0</v>
      </c>
      <c r="I132" s="182">
        <v>0</v>
      </c>
      <c r="J132" s="182">
        <v>0</v>
      </c>
      <c r="K132" s="182">
        <v>0</v>
      </c>
      <c r="L132" s="182">
        <v>0</v>
      </c>
      <c r="M132" s="182">
        <v>0</v>
      </c>
      <c r="N132" s="182">
        <v>0</v>
      </c>
      <c r="O132" s="182">
        <v>0</v>
      </c>
      <c r="P132" s="182">
        <v>0</v>
      </c>
      <c r="Q132" s="182">
        <v>0</v>
      </c>
      <c r="R132" s="182">
        <v>0</v>
      </c>
      <c r="S132" s="182">
        <v>0</v>
      </c>
      <c r="T132" s="182">
        <v>2</v>
      </c>
      <c r="U132" s="182">
        <v>2</v>
      </c>
      <c r="V132" s="182">
        <v>2</v>
      </c>
      <c r="W132" s="182">
        <v>2</v>
      </c>
      <c r="X132" s="182">
        <v>0</v>
      </c>
      <c r="Y132" s="182">
        <v>2</v>
      </c>
      <c r="Z132" s="182">
        <v>1</v>
      </c>
      <c r="AA132" s="182">
        <v>0</v>
      </c>
      <c r="AB132" s="182">
        <v>0</v>
      </c>
      <c r="AC132" s="182">
        <v>0</v>
      </c>
      <c r="AD132" s="182">
        <v>1</v>
      </c>
      <c r="AE132" s="182">
        <v>1</v>
      </c>
      <c r="AF132" s="182">
        <v>1</v>
      </c>
      <c r="AG132" s="182">
        <v>1</v>
      </c>
      <c r="AH132" s="182">
        <v>0</v>
      </c>
      <c r="AI132" s="182">
        <v>0</v>
      </c>
      <c r="AJ132" s="182">
        <v>0</v>
      </c>
      <c r="AK132" s="182">
        <v>0</v>
      </c>
      <c r="AL132" s="182">
        <v>0</v>
      </c>
      <c r="AM132" s="182">
        <v>0</v>
      </c>
      <c r="AN132" s="182">
        <v>0</v>
      </c>
      <c r="AO132" s="182">
        <v>0</v>
      </c>
      <c r="AP132" s="182">
        <v>0</v>
      </c>
      <c r="AQ132" s="182">
        <v>0</v>
      </c>
      <c r="AR132" s="182">
        <v>0</v>
      </c>
      <c r="AS132" s="182">
        <v>0</v>
      </c>
      <c r="AT132" s="182">
        <v>0</v>
      </c>
      <c r="AU132" s="35"/>
      <c r="AV132" s="35"/>
      <c r="AW132" s="35"/>
      <c r="AX132" s="35"/>
      <c r="AY132" s="35"/>
      <c r="AZ132" s="35"/>
      <c r="BA132" s="35"/>
      <c r="BB132" s="35"/>
      <c r="BC132" s="35"/>
      <c r="BD132" s="35"/>
      <c r="BE132" s="35"/>
      <c r="BF132" s="35"/>
      <c r="BG132" s="35"/>
      <c r="BH132" s="35"/>
      <c r="BI132" s="35"/>
      <c r="BJ132" s="35"/>
      <c r="BK132" s="35"/>
      <c r="BL132" s="35"/>
      <c r="BM132" s="35"/>
      <c r="BN132" s="35"/>
      <c r="BO132" s="35"/>
      <c r="BP132" s="35"/>
      <c r="BQ132" s="35"/>
      <c r="BR132" s="35"/>
    </row>
    <row r="133" spans="1:70" x14ac:dyDescent="0.25">
      <c r="A133" s="33" t="s">
        <v>125</v>
      </c>
      <c r="B133" s="34" t="s">
        <v>225</v>
      </c>
      <c r="C133" s="182">
        <v>0</v>
      </c>
      <c r="D133" s="182">
        <v>0</v>
      </c>
      <c r="E133" s="182">
        <v>0</v>
      </c>
      <c r="F133" s="182">
        <v>0</v>
      </c>
      <c r="G133" s="182">
        <v>0</v>
      </c>
      <c r="H133" s="182">
        <v>1</v>
      </c>
      <c r="I133" s="182">
        <v>0</v>
      </c>
      <c r="J133" s="182">
        <v>0</v>
      </c>
      <c r="K133" s="182">
        <v>0</v>
      </c>
      <c r="L133" s="182">
        <v>0</v>
      </c>
      <c r="M133" s="182">
        <v>0</v>
      </c>
      <c r="N133" s="182">
        <v>0</v>
      </c>
      <c r="O133" s="182">
        <v>0</v>
      </c>
      <c r="P133" s="182">
        <v>0</v>
      </c>
      <c r="Q133" s="182">
        <v>0</v>
      </c>
      <c r="R133" s="182">
        <v>0</v>
      </c>
      <c r="S133" s="182">
        <v>0</v>
      </c>
      <c r="T133" s="182">
        <v>2</v>
      </c>
      <c r="U133" s="182">
        <v>2</v>
      </c>
      <c r="V133" s="182">
        <v>2</v>
      </c>
      <c r="W133" s="182">
        <v>2</v>
      </c>
      <c r="X133" s="182">
        <v>2</v>
      </c>
      <c r="Y133" s="182">
        <v>2</v>
      </c>
      <c r="Z133" s="182">
        <v>0</v>
      </c>
      <c r="AA133" s="182">
        <v>0</v>
      </c>
      <c r="AB133" s="182">
        <v>0</v>
      </c>
      <c r="AC133" s="182">
        <v>0</v>
      </c>
      <c r="AD133" s="182">
        <v>0</v>
      </c>
      <c r="AE133" s="182">
        <v>0</v>
      </c>
      <c r="AF133" s="182">
        <v>0</v>
      </c>
      <c r="AG133" s="182">
        <v>0</v>
      </c>
      <c r="AH133" s="182">
        <v>2</v>
      </c>
      <c r="AI133" s="182">
        <v>0</v>
      </c>
      <c r="AJ133" s="182">
        <v>0</v>
      </c>
      <c r="AK133" s="182">
        <v>0</v>
      </c>
      <c r="AL133" s="182">
        <v>0</v>
      </c>
      <c r="AM133" s="182">
        <v>0</v>
      </c>
      <c r="AN133" s="182">
        <v>0</v>
      </c>
      <c r="AO133" s="182">
        <v>0</v>
      </c>
      <c r="AP133" s="182">
        <v>0</v>
      </c>
      <c r="AQ133" s="182">
        <v>0</v>
      </c>
      <c r="AR133" s="182">
        <v>0</v>
      </c>
      <c r="AS133" s="182">
        <v>0</v>
      </c>
      <c r="AT133" s="182">
        <v>0</v>
      </c>
      <c r="AU133" s="35"/>
      <c r="AV133" s="35"/>
      <c r="AW133" s="35"/>
      <c r="AX133" s="35"/>
      <c r="AY133" s="35"/>
      <c r="AZ133" s="35"/>
      <c r="BA133" s="35"/>
      <c r="BB133" s="35"/>
      <c r="BC133" s="35"/>
      <c r="BD133" s="35"/>
      <c r="BE133" s="35"/>
      <c r="BF133" s="35"/>
      <c r="BG133" s="35"/>
      <c r="BH133" s="35"/>
      <c r="BI133" s="35"/>
      <c r="BJ133" s="35"/>
      <c r="BK133" s="35"/>
      <c r="BL133" s="35"/>
      <c r="BM133" s="35"/>
      <c r="BN133" s="35"/>
      <c r="BO133" s="35"/>
      <c r="BP133" s="35"/>
      <c r="BQ133" s="35"/>
      <c r="BR133" s="35"/>
    </row>
    <row r="134" spans="1:70" x14ac:dyDescent="0.25">
      <c r="A134" s="33" t="s">
        <v>192</v>
      </c>
      <c r="B134" s="34" t="s">
        <v>226</v>
      </c>
      <c r="C134" s="182">
        <v>0</v>
      </c>
      <c r="D134" s="182">
        <v>0</v>
      </c>
      <c r="E134" s="182">
        <v>0</v>
      </c>
      <c r="F134" s="182">
        <v>0</v>
      </c>
      <c r="G134" s="182">
        <v>0</v>
      </c>
      <c r="H134" s="182">
        <v>1</v>
      </c>
      <c r="I134" s="182">
        <v>0</v>
      </c>
      <c r="J134" s="182">
        <v>0</v>
      </c>
      <c r="K134" s="182">
        <v>0</v>
      </c>
      <c r="L134" s="182">
        <v>0</v>
      </c>
      <c r="M134" s="182">
        <v>0</v>
      </c>
      <c r="N134" s="182">
        <v>0</v>
      </c>
      <c r="O134" s="182">
        <v>0</v>
      </c>
      <c r="P134" s="182">
        <v>1</v>
      </c>
      <c r="Q134" s="182">
        <v>0</v>
      </c>
      <c r="R134" s="182">
        <v>0</v>
      </c>
      <c r="S134" s="182">
        <v>0</v>
      </c>
      <c r="T134" s="182">
        <v>2</v>
      </c>
      <c r="U134" s="182">
        <v>2</v>
      </c>
      <c r="V134" s="182">
        <v>2</v>
      </c>
      <c r="W134" s="182">
        <v>2</v>
      </c>
      <c r="X134" s="182">
        <v>2</v>
      </c>
      <c r="Y134" s="182">
        <v>2</v>
      </c>
      <c r="Z134" s="182">
        <v>0</v>
      </c>
      <c r="AA134" s="182">
        <v>0</v>
      </c>
      <c r="AB134" s="182">
        <v>0</v>
      </c>
      <c r="AC134" s="182">
        <v>0</v>
      </c>
      <c r="AD134" s="182">
        <v>1</v>
      </c>
      <c r="AE134" s="182">
        <v>2</v>
      </c>
      <c r="AF134" s="182">
        <v>1</v>
      </c>
      <c r="AG134" s="182">
        <v>4</v>
      </c>
      <c r="AH134" s="182">
        <v>0</v>
      </c>
      <c r="AI134" s="182">
        <v>0</v>
      </c>
      <c r="AJ134" s="182">
        <v>0</v>
      </c>
      <c r="AK134" s="182">
        <v>0</v>
      </c>
      <c r="AL134" s="182">
        <v>0</v>
      </c>
      <c r="AM134" s="182">
        <v>0</v>
      </c>
      <c r="AN134" s="182">
        <v>0</v>
      </c>
      <c r="AO134" s="182">
        <v>0</v>
      </c>
      <c r="AP134" s="182">
        <v>0</v>
      </c>
      <c r="AQ134" s="182">
        <v>0</v>
      </c>
      <c r="AR134" s="182">
        <v>0</v>
      </c>
      <c r="AS134" s="182">
        <v>0</v>
      </c>
      <c r="AT134" s="182">
        <v>0</v>
      </c>
      <c r="AU134" s="35"/>
      <c r="AV134" s="35"/>
      <c r="AW134" s="35"/>
      <c r="AX134" s="35"/>
      <c r="AY134" s="35"/>
      <c r="AZ134" s="35"/>
      <c r="BA134" s="35"/>
      <c r="BB134" s="35"/>
      <c r="BC134" s="35"/>
      <c r="BD134" s="35"/>
      <c r="BE134" s="35"/>
      <c r="BF134" s="35"/>
      <c r="BG134" s="35"/>
      <c r="BH134" s="35"/>
      <c r="BI134" s="35"/>
      <c r="BJ134" s="35"/>
      <c r="BK134" s="35"/>
      <c r="BL134" s="35"/>
      <c r="BM134" s="35"/>
      <c r="BN134" s="35"/>
      <c r="BO134" s="35"/>
      <c r="BP134" s="35"/>
      <c r="BQ134" s="35"/>
      <c r="BR134" s="35"/>
    </row>
    <row r="135" spans="1:70" x14ac:dyDescent="0.25">
      <c r="A135" s="33" t="s">
        <v>126</v>
      </c>
      <c r="B135" s="34" t="s">
        <v>342</v>
      </c>
      <c r="C135" s="182">
        <v>0</v>
      </c>
      <c r="D135" s="182">
        <v>0</v>
      </c>
      <c r="E135" s="182">
        <v>0</v>
      </c>
      <c r="F135" s="182">
        <v>0</v>
      </c>
      <c r="G135" s="182">
        <v>0</v>
      </c>
      <c r="H135" s="182">
        <v>0</v>
      </c>
      <c r="I135" s="182">
        <v>0</v>
      </c>
      <c r="J135" s="182">
        <v>0</v>
      </c>
      <c r="K135" s="182">
        <v>0</v>
      </c>
      <c r="L135" s="182">
        <v>0</v>
      </c>
      <c r="M135" s="182">
        <v>0</v>
      </c>
      <c r="N135" s="182">
        <v>0</v>
      </c>
      <c r="O135" s="182">
        <v>0</v>
      </c>
      <c r="P135" s="182">
        <v>0</v>
      </c>
      <c r="Q135" s="182">
        <v>0</v>
      </c>
      <c r="R135" s="182">
        <v>0</v>
      </c>
      <c r="S135" s="182">
        <v>0</v>
      </c>
      <c r="T135" s="182">
        <v>2</v>
      </c>
      <c r="U135" s="182">
        <v>2</v>
      </c>
      <c r="V135" s="182">
        <v>2</v>
      </c>
      <c r="W135" s="182">
        <v>1</v>
      </c>
      <c r="X135" s="182">
        <v>2</v>
      </c>
      <c r="Y135" s="182">
        <v>2</v>
      </c>
      <c r="Z135" s="182">
        <v>0</v>
      </c>
      <c r="AA135" s="182">
        <v>0</v>
      </c>
      <c r="AB135" s="182">
        <v>0</v>
      </c>
      <c r="AC135" s="182">
        <v>0</v>
      </c>
      <c r="AD135" s="182">
        <v>0</v>
      </c>
      <c r="AE135" s="182">
        <v>0</v>
      </c>
      <c r="AF135" s="182">
        <v>-1</v>
      </c>
      <c r="AG135" s="182">
        <v>-2</v>
      </c>
      <c r="AH135" s="182">
        <v>0</v>
      </c>
      <c r="AI135" s="182">
        <v>0</v>
      </c>
      <c r="AJ135" s="182">
        <v>0</v>
      </c>
      <c r="AK135" s="182">
        <v>0</v>
      </c>
      <c r="AL135" s="182">
        <v>0</v>
      </c>
      <c r="AM135" s="182">
        <v>0</v>
      </c>
      <c r="AN135" s="182">
        <v>0</v>
      </c>
      <c r="AO135" s="182">
        <v>0</v>
      </c>
      <c r="AP135" s="182">
        <v>0</v>
      </c>
      <c r="AQ135" s="182">
        <v>0</v>
      </c>
      <c r="AR135" s="182">
        <v>0</v>
      </c>
      <c r="AS135" s="182">
        <v>0</v>
      </c>
      <c r="AT135" s="182">
        <v>0</v>
      </c>
      <c r="AU135" s="35"/>
      <c r="AV135" s="35"/>
      <c r="AW135" s="35"/>
      <c r="AX135" s="35"/>
      <c r="AY135" s="35"/>
      <c r="AZ135" s="35"/>
      <c r="BA135" s="35"/>
      <c r="BB135" s="35"/>
      <c r="BC135" s="35"/>
      <c r="BD135" s="35"/>
      <c r="BE135" s="35"/>
      <c r="BF135" s="35"/>
      <c r="BG135" s="35"/>
      <c r="BH135" s="35"/>
      <c r="BI135" s="35"/>
      <c r="BJ135" s="35"/>
      <c r="BK135" s="35"/>
      <c r="BL135" s="35"/>
      <c r="BM135" s="35"/>
      <c r="BN135" s="35"/>
      <c r="BO135" s="35"/>
      <c r="BP135" s="35"/>
      <c r="BQ135" s="35"/>
      <c r="BR135" s="35"/>
    </row>
    <row r="136" spans="1:70" x14ac:dyDescent="0.25">
      <c r="A136" s="33" t="s">
        <v>127</v>
      </c>
      <c r="B136" s="34" t="s">
        <v>224</v>
      </c>
      <c r="C136" s="182">
        <v>0</v>
      </c>
      <c r="D136" s="182">
        <v>0</v>
      </c>
      <c r="E136" s="182">
        <v>0</v>
      </c>
      <c r="F136" s="182">
        <v>0</v>
      </c>
      <c r="G136" s="182">
        <v>0</v>
      </c>
      <c r="H136" s="182">
        <v>0</v>
      </c>
      <c r="I136" s="182">
        <v>0</v>
      </c>
      <c r="J136" s="182">
        <v>0</v>
      </c>
      <c r="K136" s="182">
        <v>0</v>
      </c>
      <c r="L136" s="182">
        <v>0</v>
      </c>
      <c r="M136" s="182">
        <v>0</v>
      </c>
      <c r="N136" s="182">
        <v>0</v>
      </c>
      <c r="O136" s="182">
        <v>0</v>
      </c>
      <c r="P136" s="182">
        <v>0</v>
      </c>
      <c r="Q136" s="182">
        <v>0</v>
      </c>
      <c r="R136" s="182">
        <v>0</v>
      </c>
      <c r="S136" s="182">
        <v>0</v>
      </c>
      <c r="T136" s="182">
        <v>2</v>
      </c>
      <c r="U136" s="182">
        <v>2</v>
      </c>
      <c r="V136" s="182">
        <v>2</v>
      </c>
      <c r="W136" s="182">
        <v>2</v>
      </c>
      <c r="X136" s="182">
        <v>2</v>
      </c>
      <c r="Y136" s="182">
        <v>2</v>
      </c>
      <c r="Z136" s="182">
        <v>0</v>
      </c>
      <c r="AA136" s="182">
        <v>0</v>
      </c>
      <c r="AB136" s="182">
        <v>0</v>
      </c>
      <c r="AC136" s="182">
        <v>0</v>
      </c>
      <c r="AD136" s="182">
        <v>-1</v>
      </c>
      <c r="AE136" s="182">
        <v>0</v>
      </c>
      <c r="AF136" s="182">
        <v>0</v>
      </c>
      <c r="AG136" s="182">
        <v>-1</v>
      </c>
      <c r="AH136" s="182">
        <v>0</v>
      </c>
      <c r="AI136" s="182">
        <v>0</v>
      </c>
      <c r="AJ136" s="182">
        <v>0</v>
      </c>
      <c r="AK136" s="182">
        <v>0</v>
      </c>
      <c r="AL136" s="182">
        <v>0</v>
      </c>
      <c r="AM136" s="182">
        <v>0</v>
      </c>
      <c r="AN136" s="182">
        <v>0</v>
      </c>
      <c r="AO136" s="182">
        <v>0</v>
      </c>
      <c r="AP136" s="182">
        <v>0</v>
      </c>
      <c r="AQ136" s="182">
        <v>0</v>
      </c>
      <c r="AR136" s="182">
        <v>0</v>
      </c>
      <c r="AS136" s="182">
        <v>0</v>
      </c>
      <c r="AT136" s="182">
        <v>0</v>
      </c>
      <c r="AU136" s="35"/>
      <c r="AV136" s="35"/>
      <c r="AW136" s="35"/>
      <c r="AX136" s="35"/>
      <c r="AY136" s="35"/>
      <c r="AZ136" s="35"/>
      <c r="BA136" s="35"/>
      <c r="BB136" s="35"/>
      <c r="BC136" s="35"/>
      <c r="BD136" s="35"/>
      <c r="BE136" s="35"/>
      <c r="BF136" s="35"/>
      <c r="BG136" s="35"/>
      <c r="BH136" s="35"/>
      <c r="BI136" s="35"/>
      <c r="BJ136" s="35"/>
      <c r="BK136" s="35"/>
      <c r="BL136" s="35"/>
      <c r="BM136" s="35"/>
      <c r="BN136" s="35"/>
      <c r="BO136" s="35"/>
      <c r="BP136" s="35"/>
      <c r="BQ136" s="35"/>
      <c r="BR136" s="35"/>
    </row>
    <row r="137" spans="1:70" x14ac:dyDescent="0.25">
      <c r="A137" s="33" t="s">
        <v>128</v>
      </c>
      <c r="B137" s="34" t="s">
        <v>228</v>
      </c>
      <c r="C137" s="182">
        <v>0</v>
      </c>
      <c r="D137" s="182">
        <v>0</v>
      </c>
      <c r="E137" s="182">
        <v>0</v>
      </c>
      <c r="F137" s="182">
        <v>0</v>
      </c>
      <c r="G137" s="182">
        <v>0</v>
      </c>
      <c r="H137" s="182">
        <v>0</v>
      </c>
      <c r="I137" s="182">
        <v>0</v>
      </c>
      <c r="J137" s="182">
        <v>0</v>
      </c>
      <c r="K137" s="182">
        <v>0</v>
      </c>
      <c r="L137" s="182">
        <v>0</v>
      </c>
      <c r="M137" s="182">
        <v>0</v>
      </c>
      <c r="N137" s="182">
        <v>0</v>
      </c>
      <c r="O137" s="182">
        <v>0</v>
      </c>
      <c r="P137" s="182">
        <v>0</v>
      </c>
      <c r="Q137" s="182">
        <v>0</v>
      </c>
      <c r="R137" s="182">
        <v>0</v>
      </c>
      <c r="S137" s="182">
        <v>0</v>
      </c>
      <c r="T137" s="182">
        <v>2</v>
      </c>
      <c r="U137" s="182">
        <v>2</v>
      </c>
      <c r="V137" s="182">
        <v>2</v>
      </c>
      <c r="W137" s="182">
        <v>2</v>
      </c>
      <c r="X137" s="182">
        <v>2</v>
      </c>
      <c r="Y137" s="182">
        <v>2</v>
      </c>
      <c r="Z137" s="182">
        <v>2</v>
      </c>
      <c r="AA137" s="182">
        <v>2</v>
      </c>
      <c r="AB137" s="182">
        <v>0</v>
      </c>
      <c r="AC137" s="182">
        <v>0</v>
      </c>
      <c r="AD137" s="182">
        <v>1</v>
      </c>
      <c r="AE137" s="182">
        <v>1</v>
      </c>
      <c r="AF137" s="182">
        <v>1</v>
      </c>
      <c r="AG137" s="182">
        <v>4</v>
      </c>
      <c r="AH137" s="182">
        <v>0</v>
      </c>
      <c r="AI137" s="182">
        <v>0</v>
      </c>
      <c r="AJ137" s="182">
        <v>0</v>
      </c>
      <c r="AK137" s="182">
        <v>0</v>
      </c>
      <c r="AL137" s="182">
        <v>0</v>
      </c>
      <c r="AM137" s="182">
        <v>0</v>
      </c>
      <c r="AN137" s="182">
        <v>0</v>
      </c>
      <c r="AO137" s="182">
        <v>0</v>
      </c>
      <c r="AP137" s="182">
        <v>0</v>
      </c>
      <c r="AQ137" s="182">
        <v>0</v>
      </c>
      <c r="AR137" s="182">
        <v>0</v>
      </c>
      <c r="AS137" s="182">
        <v>0</v>
      </c>
      <c r="AT137" s="182">
        <v>0</v>
      </c>
      <c r="AU137" s="35"/>
      <c r="AV137" s="35"/>
      <c r="AW137" s="35"/>
      <c r="AX137" s="35"/>
      <c r="AY137" s="35"/>
      <c r="AZ137" s="35"/>
      <c r="BA137" s="35"/>
      <c r="BB137" s="35"/>
      <c r="BC137" s="35"/>
      <c r="BD137" s="35"/>
      <c r="BE137" s="35"/>
      <c r="BF137" s="35"/>
      <c r="BG137" s="35"/>
      <c r="BH137" s="35"/>
      <c r="BI137" s="35"/>
      <c r="BJ137" s="35"/>
      <c r="BK137" s="35"/>
      <c r="BL137" s="35"/>
      <c r="BM137" s="35"/>
      <c r="BN137" s="35"/>
      <c r="BO137" s="35"/>
      <c r="BP137" s="35"/>
      <c r="BQ137" s="35"/>
      <c r="BR137" s="35"/>
    </row>
    <row r="138" spans="1:70" x14ac:dyDescent="0.25">
      <c r="A138" s="33" t="s">
        <v>129</v>
      </c>
      <c r="B138" s="34" t="s">
        <v>318</v>
      </c>
      <c r="C138" s="182">
        <v>0</v>
      </c>
      <c r="D138" s="182">
        <v>0</v>
      </c>
      <c r="E138" s="182">
        <v>0</v>
      </c>
      <c r="F138" s="182">
        <v>0</v>
      </c>
      <c r="G138" s="182">
        <v>0</v>
      </c>
      <c r="H138" s="182">
        <v>0</v>
      </c>
      <c r="I138" s="182">
        <v>0</v>
      </c>
      <c r="J138" s="182">
        <v>0</v>
      </c>
      <c r="K138" s="182">
        <v>0</v>
      </c>
      <c r="L138" s="182">
        <v>0</v>
      </c>
      <c r="M138" s="182">
        <v>0</v>
      </c>
      <c r="N138" s="182">
        <v>0</v>
      </c>
      <c r="O138" s="182">
        <v>0</v>
      </c>
      <c r="P138" s="182">
        <v>0</v>
      </c>
      <c r="Q138" s="182">
        <v>0</v>
      </c>
      <c r="R138" s="182">
        <v>0</v>
      </c>
      <c r="S138" s="182">
        <v>0</v>
      </c>
      <c r="T138" s="182">
        <v>3</v>
      </c>
      <c r="U138" s="182">
        <v>2</v>
      </c>
      <c r="V138" s="182">
        <v>2</v>
      </c>
      <c r="W138" s="182">
        <v>1</v>
      </c>
      <c r="X138" s="182">
        <v>3</v>
      </c>
      <c r="Y138" s="182">
        <v>2</v>
      </c>
      <c r="Z138" s="182">
        <v>0</v>
      </c>
      <c r="AA138" s="182">
        <v>0</v>
      </c>
      <c r="AB138" s="182">
        <v>0</v>
      </c>
      <c r="AC138" s="182">
        <v>0</v>
      </c>
      <c r="AD138" s="182">
        <v>0</v>
      </c>
      <c r="AE138" s="182">
        <v>0</v>
      </c>
      <c r="AF138" s="182">
        <v>-1</v>
      </c>
      <c r="AG138" s="182">
        <v>-1</v>
      </c>
      <c r="AH138" s="182">
        <v>0</v>
      </c>
      <c r="AI138" s="182">
        <v>0</v>
      </c>
      <c r="AJ138" s="182">
        <v>0</v>
      </c>
      <c r="AK138" s="182">
        <v>0</v>
      </c>
      <c r="AL138" s="182">
        <v>0</v>
      </c>
      <c r="AM138" s="182">
        <v>0</v>
      </c>
      <c r="AN138" s="182">
        <v>0</v>
      </c>
      <c r="AO138" s="182">
        <v>0</v>
      </c>
      <c r="AP138" s="182">
        <v>0</v>
      </c>
      <c r="AQ138" s="182">
        <v>0</v>
      </c>
      <c r="AR138" s="182">
        <v>0</v>
      </c>
      <c r="AS138" s="182">
        <v>0</v>
      </c>
      <c r="AT138" s="182">
        <v>0</v>
      </c>
      <c r="AU138" s="35"/>
      <c r="AV138" s="35"/>
      <c r="AW138" s="35"/>
      <c r="AX138" s="35"/>
      <c r="AY138" s="35"/>
      <c r="AZ138" s="35"/>
      <c r="BA138" s="35"/>
      <c r="BB138" s="35"/>
      <c r="BC138" s="35"/>
      <c r="BD138" s="35"/>
      <c r="BE138" s="35"/>
      <c r="BF138" s="35"/>
      <c r="BG138" s="35"/>
      <c r="BH138" s="35"/>
      <c r="BI138" s="35"/>
      <c r="BJ138" s="35"/>
      <c r="BK138" s="35"/>
      <c r="BL138" s="35"/>
      <c r="BM138" s="35"/>
      <c r="BN138" s="35"/>
      <c r="BO138" s="35"/>
      <c r="BP138" s="35"/>
      <c r="BQ138" s="35"/>
      <c r="BR138" s="35"/>
    </row>
    <row r="139" spans="1:70" ht="25.5" x14ac:dyDescent="0.25">
      <c r="A139" s="33" t="s">
        <v>130</v>
      </c>
      <c r="B139" s="34" t="s">
        <v>222</v>
      </c>
      <c r="C139" s="182">
        <v>0</v>
      </c>
      <c r="D139" s="182">
        <v>0</v>
      </c>
      <c r="E139" s="182">
        <v>3</v>
      </c>
      <c r="F139" s="182">
        <v>3</v>
      </c>
      <c r="G139" s="182">
        <v>0</v>
      </c>
      <c r="H139" s="182">
        <v>0</v>
      </c>
      <c r="I139" s="182">
        <v>0</v>
      </c>
      <c r="J139" s="182">
        <v>0</v>
      </c>
      <c r="K139" s="182">
        <v>0</v>
      </c>
      <c r="L139" s="182">
        <v>0</v>
      </c>
      <c r="M139" s="182">
        <v>2</v>
      </c>
      <c r="N139" s="182">
        <v>0</v>
      </c>
      <c r="O139" s="182">
        <v>0</v>
      </c>
      <c r="P139" s="182">
        <v>0</v>
      </c>
      <c r="Q139" s="182">
        <v>0</v>
      </c>
      <c r="R139" s="182">
        <v>0</v>
      </c>
      <c r="S139" s="182">
        <v>0</v>
      </c>
      <c r="T139" s="182">
        <v>0</v>
      </c>
      <c r="U139" s="182">
        <v>-1</v>
      </c>
      <c r="V139" s="182">
        <v>0</v>
      </c>
      <c r="W139" s="182">
        <v>-1</v>
      </c>
      <c r="X139" s="182">
        <v>0</v>
      </c>
      <c r="Y139" s="182">
        <v>-1</v>
      </c>
      <c r="Z139" s="182">
        <v>0</v>
      </c>
      <c r="AA139" s="182">
        <v>0</v>
      </c>
      <c r="AB139" s="182">
        <v>3</v>
      </c>
      <c r="AC139" s="182">
        <v>-1</v>
      </c>
      <c r="AD139" s="182">
        <v>0</v>
      </c>
      <c r="AE139" s="182">
        <v>0</v>
      </c>
      <c r="AF139" s="182">
        <v>0</v>
      </c>
      <c r="AG139" s="182">
        <v>0</v>
      </c>
      <c r="AH139" s="182">
        <v>0</v>
      </c>
      <c r="AI139" s="182">
        <v>0</v>
      </c>
      <c r="AJ139" s="182">
        <v>0</v>
      </c>
      <c r="AK139" s="182">
        <v>0</v>
      </c>
      <c r="AL139" s="182">
        <v>0</v>
      </c>
      <c r="AM139" s="182">
        <v>0</v>
      </c>
      <c r="AN139" s="182">
        <v>0</v>
      </c>
      <c r="AO139" s="182">
        <v>0</v>
      </c>
      <c r="AP139" s="182">
        <v>0</v>
      </c>
      <c r="AQ139" s="182">
        <v>0</v>
      </c>
      <c r="AR139" s="182">
        <v>0</v>
      </c>
      <c r="AS139" s="182">
        <v>0</v>
      </c>
      <c r="AT139" s="182">
        <v>0</v>
      </c>
      <c r="AU139" s="35"/>
      <c r="AV139" s="35"/>
      <c r="AW139" s="35"/>
      <c r="AX139" s="35"/>
      <c r="AY139" s="35"/>
      <c r="AZ139" s="35"/>
      <c r="BA139" s="35"/>
      <c r="BB139" s="35"/>
      <c r="BC139" s="35"/>
      <c r="BD139" s="35"/>
      <c r="BE139" s="35"/>
      <c r="BF139" s="35"/>
      <c r="BG139" s="35"/>
      <c r="BH139" s="35"/>
      <c r="BI139" s="35"/>
      <c r="BJ139" s="35"/>
      <c r="BK139" s="35"/>
      <c r="BL139" s="35"/>
      <c r="BM139" s="35"/>
      <c r="BN139" s="35"/>
      <c r="BO139" s="35"/>
      <c r="BP139" s="35"/>
      <c r="BQ139" s="35"/>
      <c r="BR139" s="35"/>
    </row>
    <row r="140" spans="1:70" x14ac:dyDescent="0.25">
      <c r="A140" s="33" t="s">
        <v>131</v>
      </c>
      <c r="B140" s="34" t="s">
        <v>221</v>
      </c>
      <c r="C140" s="182">
        <v>0</v>
      </c>
      <c r="D140" s="182">
        <v>0</v>
      </c>
      <c r="E140" s="182">
        <v>0</v>
      </c>
      <c r="F140" s="182">
        <v>0</v>
      </c>
      <c r="G140" s="182">
        <v>0</v>
      </c>
      <c r="H140" s="182">
        <v>0</v>
      </c>
      <c r="I140" s="182">
        <v>0</v>
      </c>
      <c r="J140" s="182">
        <v>0</v>
      </c>
      <c r="K140" s="182">
        <v>0</v>
      </c>
      <c r="L140" s="182">
        <v>0</v>
      </c>
      <c r="M140" s="182">
        <v>0</v>
      </c>
      <c r="N140" s="182">
        <v>2</v>
      </c>
      <c r="O140" s="182">
        <v>0</v>
      </c>
      <c r="P140" s="182">
        <v>0</v>
      </c>
      <c r="Q140" s="182">
        <v>0</v>
      </c>
      <c r="R140" s="182">
        <v>0</v>
      </c>
      <c r="S140" s="182">
        <v>0</v>
      </c>
      <c r="T140" s="182">
        <v>0</v>
      </c>
      <c r="U140" s="182">
        <v>0</v>
      </c>
      <c r="V140" s="182">
        <v>0</v>
      </c>
      <c r="W140" s="182">
        <v>0</v>
      </c>
      <c r="X140" s="182">
        <v>0</v>
      </c>
      <c r="Y140" s="182">
        <v>0</v>
      </c>
      <c r="Z140" s="182">
        <v>0</v>
      </c>
      <c r="AA140" s="182">
        <v>0</v>
      </c>
      <c r="AB140" s="182">
        <v>0</v>
      </c>
      <c r="AC140" s="182">
        <v>0</v>
      </c>
      <c r="AD140" s="182">
        <v>0</v>
      </c>
      <c r="AE140" s="182">
        <v>0</v>
      </c>
      <c r="AF140" s="182">
        <v>0</v>
      </c>
      <c r="AG140" s="182">
        <v>0</v>
      </c>
      <c r="AH140" s="182">
        <v>2</v>
      </c>
      <c r="AI140" s="182">
        <v>0</v>
      </c>
      <c r="AJ140" s="182">
        <v>0</v>
      </c>
      <c r="AK140" s="182">
        <v>0</v>
      </c>
      <c r="AL140" s="182">
        <v>0</v>
      </c>
      <c r="AM140" s="182">
        <v>0</v>
      </c>
      <c r="AN140" s="182">
        <v>2</v>
      </c>
      <c r="AO140" s="182">
        <v>0</v>
      </c>
      <c r="AP140" s="182">
        <v>0</v>
      </c>
      <c r="AQ140" s="182">
        <v>0</v>
      </c>
      <c r="AR140" s="182">
        <v>5</v>
      </c>
      <c r="AS140" s="182">
        <v>0</v>
      </c>
      <c r="AT140" s="182">
        <v>0</v>
      </c>
      <c r="AU140" s="35"/>
      <c r="AV140" s="35"/>
      <c r="AW140" s="35"/>
      <c r="AX140" s="35"/>
      <c r="AY140" s="35"/>
      <c r="AZ140" s="35"/>
      <c r="BA140" s="35"/>
      <c r="BB140" s="35"/>
      <c r="BC140" s="35"/>
      <c r="BD140" s="35"/>
      <c r="BE140" s="35"/>
      <c r="BF140" s="35"/>
      <c r="BG140" s="35"/>
      <c r="BH140" s="35"/>
      <c r="BI140" s="35"/>
      <c r="BJ140" s="35"/>
      <c r="BK140" s="35"/>
      <c r="BL140" s="35"/>
      <c r="BM140" s="35"/>
      <c r="BN140" s="35"/>
      <c r="BO140" s="35"/>
      <c r="BP140" s="35"/>
      <c r="BQ140" s="35"/>
      <c r="BR140" s="35"/>
    </row>
    <row r="141" spans="1:70" x14ac:dyDescent="0.25">
      <c r="A141" s="33" t="s">
        <v>132</v>
      </c>
      <c r="B141" s="34" t="s">
        <v>230</v>
      </c>
      <c r="C141" s="182">
        <v>0</v>
      </c>
      <c r="D141" s="182">
        <v>0</v>
      </c>
      <c r="E141" s="182">
        <v>0</v>
      </c>
      <c r="F141" s="182">
        <v>0</v>
      </c>
      <c r="G141" s="182">
        <v>4</v>
      </c>
      <c r="H141" s="182">
        <v>0</v>
      </c>
      <c r="I141" s="182">
        <v>0</v>
      </c>
      <c r="J141" s="182">
        <v>0</v>
      </c>
      <c r="K141" s="182">
        <v>0</v>
      </c>
      <c r="L141" s="182">
        <v>0</v>
      </c>
      <c r="M141" s="182">
        <v>0</v>
      </c>
      <c r="N141" s="182">
        <v>0</v>
      </c>
      <c r="O141" s="182">
        <v>0</v>
      </c>
      <c r="P141" s="182">
        <v>0</v>
      </c>
      <c r="Q141" s="182">
        <v>0</v>
      </c>
      <c r="R141" s="182">
        <v>0</v>
      </c>
      <c r="S141" s="182">
        <v>0</v>
      </c>
      <c r="T141" s="182">
        <v>2</v>
      </c>
      <c r="U141" s="182">
        <v>0</v>
      </c>
      <c r="V141" s="182">
        <v>0</v>
      </c>
      <c r="W141" s="182">
        <v>0</v>
      </c>
      <c r="X141" s="182">
        <v>2</v>
      </c>
      <c r="Y141" s="182">
        <v>0</v>
      </c>
      <c r="Z141" s="182">
        <v>0</v>
      </c>
      <c r="AA141" s="182">
        <v>0</v>
      </c>
      <c r="AB141" s="182">
        <v>2</v>
      </c>
      <c r="AC141" s="182">
        <v>0</v>
      </c>
      <c r="AD141" s="182">
        <v>0</v>
      </c>
      <c r="AE141" s="182">
        <v>0</v>
      </c>
      <c r="AF141" s="182">
        <v>0</v>
      </c>
      <c r="AG141" s="182">
        <v>0</v>
      </c>
      <c r="AH141" s="182">
        <v>2</v>
      </c>
      <c r="AI141" s="182">
        <v>0</v>
      </c>
      <c r="AJ141" s="182">
        <v>0</v>
      </c>
      <c r="AK141" s="182">
        <v>0</v>
      </c>
      <c r="AL141" s="182">
        <v>0</v>
      </c>
      <c r="AM141" s="182">
        <v>0</v>
      </c>
      <c r="AN141" s="182">
        <v>5</v>
      </c>
      <c r="AO141" s="182">
        <v>3</v>
      </c>
      <c r="AP141" s="182">
        <v>2</v>
      </c>
      <c r="AQ141" s="182">
        <v>0</v>
      </c>
      <c r="AR141" s="182">
        <v>5</v>
      </c>
      <c r="AS141" s="182">
        <v>0</v>
      </c>
      <c r="AT141" s="182">
        <v>0</v>
      </c>
      <c r="AU141" s="35"/>
      <c r="AV141" s="35"/>
      <c r="AW141" s="35"/>
      <c r="AX141" s="35"/>
      <c r="AY141" s="35"/>
      <c r="AZ141" s="35"/>
      <c r="BA141" s="35"/>
      <c r="BB141" s="35"/>
      <c r="BC141" s="35"/>
      <c r="BD141" s="35"/>
      <c r="BE141" s="35"/>
      <c r="BF141" s="35"/>
      <c r="BG141" s="35"/>
      <c r="BH141" s="35"/>
      <c r="BI141" s="35"/>
      <c r="BJ141" s="35"/>
      <c r="BK141" s="35"/>
      <c r="BL141" s="35"/>
      <c r="BM141" s="35"/>
      <c r="BN141" s="35"/>
      <c r="BO141" s="35"/>
      <c r="BP141" s="35"/>
      <c r="BQ141" s="35"/>
      <c r="BR141" s="35"/>
    </row>
    <row r="142" spans="1:70" x14ac:dyDescent="0.25">
      <c r="A142" s="33" t="s">
        <v>133</v>
      </c>
      <c r="B142" s="34" t="s">
        <v>322</v>
      </c>
      <c r="C142" s="182">
        <v>0</v>
      </c>
      <c r="D142" s="182">
        <v>0</v>
      </c>
      <c r="E142" s="182">
        <v>0</v>
      </c>
      <c r="F142" s="182">
        <v>0</v>
      </c>
      <c r="G142" s="182">
        <v>0</v>
      </c>
      <c r="H142" s="182">
        <v>0</v>
      </c>
      <c r="I142" s="182">
        <v>0</v>
      </c>
      <c r="J142" s="182">
        <v>0</v>
      </c>
      <c r="K142" s="182">
        <v>0</v>
      </c>
      <c r="L142" s="182">
        <v>0</v>
      </c>
      <c r="M142" s="182">
        <v>0</v>
      </c>
      <c r="N142" s="182">
        <v>0</v>
      </c>
      <c r="O142" s="182">
        <v>0</v>
      </c>
      <c r="P142" s="182">
        <v>0</v>
      </c>
      <c r="Q142" s="182">
        <v>0</v>
      </c>
      <c r="R142" s="182">
        <v>0</v>
      </c>
      <c r="S142" s="182">
        <v>2</v>
      </c>
      <c r="T142" s="182">
        <v>0</v>
      </c>
      <c r="U142" s="182">
        <v>2</v>
      </c>
      <c r="V142" s="182">
        <v>0</v>
      </c>
      <c r="W142" s="182">
        <v>2</v>
      </c>
      <c r="X142" s="182">
        <v>0</v>
      </c>
      <c r="Y142" s="182">
        <v>2</v>
      </c>
      <c r="Z142" s="182">
        <v>0</v>
      </c>
      <c r="AA142" s="182">
        <v>2</v>
      </c>
      <c r="AB142" s="182">
        <v>0</v>
      </c>
      <c r="AC142" s="182">
        <v>0</v>
      </c>
      <c r="AD142" s="182">
        <v>0</v>
      </c>
      <c r="AE142" s="182">
        <v>0</v>
      </c>
      <c r="AF142" s="182">
        <v>0</v>
      </c>
      <c r="AG142" s="182">
        <v>0</v>
      </c>
      <c r="AH142" s="182">
        <v>0</v>
      </c>
      <c r="AI142" s="182">
        <v>0</v>
      </c>
      <c r="AJ142" s="182">
        <v>0</v>
      </c>
      <c r="AK142" s="182">
        <v>0</v>
      </c>
      <c r="AL142" s="182">
        <v>0</v>
      </c>
      <c r="AM142" s="182">
        <v>0</v>
      </c>
      <c r="AN142" s="182">
        <v>0</v>
      </c>
      <c r="AO142" s="182">
        <v>0</v>
      </c>
      <c r="AP142" s="182">
        <v>0</v>
      </c>
      <c r="AQ142" s="182">
        <v>0</v>
      </c>
      <c r="AR142" s="182">
        <v>0</v>
      </c>
      <c r="AS142" s="182">
        <v>0</v>
      </c>
      <c r="AT142" s="182">
        <v>0</v>
      </c>
      <c r="AU142" s="35"/>
      <c r="AV142" s="35"/>
      <c r="AW142" s="35"/>
      <c r="AX142" s="35"/>
      <c r="AY142" s="35"/>
      <c r="AZ142" s="35"/>
      <c r="BA142" s="35"/>
      <c r="BB142" s="35"/>
      <c r="BC142" s="35"/>
      <c r="BD142" s="35"/>
      <c r="BE142" s="35"/>
      <c r="BF142" s="35"/>
      <c r="BG142" s="35"/>
      <c r="BH142" s="35"/>
      <c r="BI142" s="35"/>
      <c r="BJ142" s="35"/>
      <c r="BK142" s="35"/>
      <c r="BL142" s="35"/>
      <c r="BM142" s="35"/>
      <c r="BN142" s="35"/>
      <c r="BO142" s="35"/>
      <c r="BP142" s="35"/>
      <c r="BQ142" s="35"/>
      <c r="BR142" s="35"/>
    </row>
    <row r="143" spans="1:70" x14ac:dyDescent="0.25">
      <c r="A143" s="33" t="s">
        <v>134</v>
      </c>
      <c r="B143" s="34" t="s">
        <v>210</v>
      </c>
      <c r="C143" s="183">
        <v>3</v>
      </c>
      <c r="D143" s="183">
        <v>0</v>
      </c>
      <c r="E143" s="183">
        <v>0</v>
      </c>
      <c r="F143" s="183">
        <v>0</v>
      </c>
      <c r="G143" s="183">
        <v>0</v>
      </c>
      <c r="H143" s="183">
        <v>2</v>
      </c>
      <c r="I143" s="183">
        <v>0</v>
      </c>
      <c r="J143" s="183">
        <v>0</v>
      </c>
      <c r="K143" s="183">
        <v>0</v>
      </c>
      <c r="L143" s="183">
        <v>0</v>
      </c>
      <c r="M143" s="183">
        <v>2</v>
      </c>
      <c r="N143" s="183">
        <v>-1</v>
      </c>
      <c r="O143" s="183">
        <v>0</v>
      </c>
      <c r="P143" s="183">
        <v>0</v>
      </c>
      <c r="Q143" s="183">
        <v>0</v>
      </c>
      <c r="R143" s="183">
        <v>1</v>
      </c>
      <c r="S143" s="183">
        <v>1</v>
      </c>
      <c r="T143" s="183">
        <v>3</v>
      </c>
      <c r="U143" s="183">
        <v>1</v>
      </c>
      <c r="V143" s="183">
        <v>1</v>
      </c>
      <c r="W143" s="183">
        <v>0</v>
      </c>
      <c r="X143" s="183">
        <v>1</v>
      </c>
      <c r="Y143" s="183">
        <v>0</v>
      </c>
      <c r="Z143" s="183">
        <v>2</v>
      </c>
      <c r="AA143" s="183">
        <v>0</v>
      </c>
      <c r="AB143" s="183">
        <v>2</v>
      </c>
      <c r="AC143" s="183">
        <v>0</v>
      </c>
      <c r="AD143" s="183">
        <v>0</v>
      </c>
      <c r="AE143" s="183">
        <v>0</v>
      </c>
      <c r="AF143" s="183">
        <v>1</v>
      </c>
      <c r="AG143" s="183">
        <v>-1</v>
      </c>
      <c r="AH143" s="183">
        <v>4</v>
      </c>
      <c r="AI143" s="183">
        <v>4</v>
      </c>
      <c r="AJ143" s="183">
        <v>4</v>
      </c>
      <c r="AK143" s="183">
        <v>0</v>
      </c>
      <c r="AL143" s="183">
        <v>5</v>
      </c>
      <c r="AM143" s="183">
        <v>5</v>
      </c>
      <c r="AN143" s="183">
        <v>2</v>
      </c>
      <c r="AO143" s="183">
        <v>4</v>
      </c>
      <c r="AP143" s="183">
        <v>2</v>
      </c>
      <c r="AQ143" s="183">
        <v>0</v>
      </c>
      <c r="AR143" s="183">
        <v>0</v>
      </c>
      <c r="AS143" s="183">
        <v>0</v>
      </c>
      <c r="AT143" s="183">
        <v>0</v>
      </c>
      <c r="AU143" s="35"/>
      <c r="AV143" s="35"/>
      <c r="AW143" s="35"/>
      <c r="AX143" s="35"/>
      <c r="AY143" s="35"/>
      <c r="AZ143" s="35"/>
      <c r="BA143" s="35"/>
      <c r="BB143" s="35"/>
      <c r="BC143" s="35"/>
      <c r="BD143" s="35"/>
      <c r="BE143" s="35"/>
      <c r="BF143" s="35"/>
      <c r="BG143" s="35"/>
      <c r="BH143" s="35"/>
      <c r="BI143" s="35"/>
      <c r="BJ143" s="35"/>
      <c r="BK143" s="35"/>
      <c r="BL143" s="35"/>
      <c r="BM143" s="35"/>
      <c r="BN143" s="35"/>
      <c r="BO143" s="35"/>
      <c r="BP143" s="35"/>
      <c r="BQ143" s="35"/>
      <c r="BR143" s="35"/>
    </row>
    <row r="144" spans="1:70" x14ac:dyDescent="0.25">
      <c r="A144" s="33" t="s">
        <v>135</v>
      </c>
      <c r="B144" s="34" t="s">
        <v>209</v>
      </c>
      <c r="C144" s="183">
        <v>0</v>
      </c>
      <c r="D144" s="183">
        <v>0</v>
      </c>
      <c r="E144" s="183">
        <v>0</v>
      </c>
      <c r="F144" s="183">
        <v>0</v>
      </c>
      <c r="G144" s="183">
        <v>0</v>
      </c>
      <c r="H144" s="183">
        <v>1</v>
      </c>
      <c r="I144" s="183">
        <v>0</v>
      </c>
      <c r="J144" s="183">
        <v>0</v>
      </c>
      <c r="K144" s="183">
        <v>0</v>
      </c>
      <c r="L144" s="183">
        <v>0</v>
      </c>
      <c r="M144" s="183">
        <v>2</v>
      </c>
      <c r="N144" s="183">
        <v>0</v>
      </c>
      <c r="O144" s="183">
        <v>0</v>
      </c>
      <c r="P144" s="183">
        <v>0</v>
      </c>
      <c r="Q144" s="183">
        <v>0</v>
      </c>
      <c r="R144" s="183">
        <v>1</v>
      </c>
      <c r="S144" s="183">
        <v>1</v>
      </c>
      <c r="T144" s="183">
        <v>3</v>
      </c>
      <c r="U144" s="183">
        <v>1</v>
      </c>
      <c r="V144" s="183">
        <v>1</v>
      </c>
      <c r="W144" s="183">
        <v>0</v>
      </c>
      <c r="X144" s="183">
        <v>1</v>
      </c>
      <c r="Y144" s="183">
        <v>0</v>
      </c>
      <c r="Z144" s="183">
        <v>2</v>
      </c>
      <c r="AA144" s="183">
        <v>0</v>
      </c>
      <c r="AB144" s="183">
        <v>2</v>
      </c>
      <c r="AC144" s="183">
        <v>0</v>
      </c>
      <c r="AD144" s="183">
        <v>0</v>
      </c>
      <c r="AE144" s="183">
        <v>0</v>
      </c>
      <c r="AF144" s="183">
        <v>1</v>
      </c>
      <c r="AG144" s="183">
        <v>-1</v>
      </c>
      <c r="AH144" s="183">
        <v>4</v>
      </c>
      <c r="AI144" s="183">
        <v>4</v>
      </c>
      <c r="AJ144" s="183">
        <v>4</v>
      </c>
      <c r="AK144" s="183">
        <v>0</v>
      </c>
      <c r="AL144" s="183">
        <v>5</v>
      </c>
      <c r="AM144" s="183">
        <v>5</v>
      </c>
      <c r="AN144" s="183">
        <v>2</v>
      </c>
      <c r="AO144" s="183">
        <v>4</v>
      </c>
      <c r="AP144" s="183">
        <v>2</v>
      </c>
      <c r="AQ144" s="183">
        <v>0</v>
      </c>
      <c r="AR144" s="183">
        <v>0</v>
      </c>
      <c r="AS144" s="183">
        <v>0</v>
      </c>
      <c r="AT144" s="183">
        <v>0</v>
      </c>
      <c r="AU144" s="35"/>
      <c r="AV144" s="35"/>
      <c r="AW144" s="35"/>
      <c r="AX144" s="35"/>
      <c r="AY144" s="35"/>
      <c r="AZ144" s="35"/>
      <c r="BA144" s="35"/>
      <c r="BB144" s="35"/>
      <c r="BC144" s="35"/>
      <c r="BD144" s="35"/>
      <c r="BE144" s="35"/>
      <c r="BF144" s="35"/>
      <c r="BG144" s="35"/>
      <c r="BH144" s="35"/>
      <c r="BI144" s="35"/>
      <c r="BJ144" s="35"/>
      <c r="BK144" s="35"/>
      <c r="BL144" s="35"/>
      <c r="BM144" s="35"/>
      <c r="BN144" s="35"/>
      <c r="BO144" s="35"/>
      <c r="BP144" s="35"/>
      <c r="BQ144" s="35"/>
      <c r="BR144" s="35"/>
    </row>
    <row r="145" spans="1:70" x14ac:dyDescent="0.25">
      <c r="A145" s="33" t="s">
        <v>136</v>
      </c>
      <c r="B145" s="34" t="s">
        <v>211</v>
      </c>
      <c r="C145" s="183">
        <v>4</v>
      </c>
      <c r="D145" s="183">
        <v>0</v>
      </c>
      <c r="E145" s="183">
        <v>0</v>
      </c>
      <c r="F145" s="183">
        <v>0</v>
      </c>
      <c r="G145" s="183">
        <v>0</v>
      </c>
      <c r="H145" s="183">
        <v>1</v>
      </c>
      <c r="I145" s="183">
        <v>0</v>
      </c>
      <c r="J145" s="183">
        <v>0</v>
      </c>
      <c r="K145" s="183">
        <v>0</v>
      </c>
      <c r="L145" s="183">
        <v>0</v>
      </c>
      <c r="M145" s="183">
        <v>2</v>
      </c>
      <c r="N145" s="183">
        <v>0</v>
      </c>
      <c r="O145" s="183">
        <v>0</v>
      </c>
      <c r="P145" s="183">
        <v>0</v>
      </c>
      <c r="Q145" s="183">
        <v>0</v>
      </c>
      <c r="R145" s="183">
        <v>1</v>
      </c>
      <c r="S145" s="183">
        <v>1</v>
      </c>
      <c r="T145" s="183">
        <v>3</v>
      </c>
      <c r="U145" s="183">
        <v>1</v>
      </c>
      <c r="V145" s="183">
        <v>1</v>
      </c>
      <c r="W145" s="183">
        <v>0</v>
      </c>
      <c r="X145" s="183">
        <v>1</v>
      </c>
      <c r="Y145" s="183">
        <v>0</v>
      </c>
      <c r="Z145" s="183">
        <v>2</v>
      </c>
      <c r="AA145" s="183">
        <v>0</v>
      </c>
      <c r="AB145" s="183">
        <v>2</v>
      </c>
      <c r="AC145" s="183">
        <v>0</v>
      </c>
      <c r="AD145" s="183">
        <v>0</v>
      </c>
      <c r="AE145" s="183">
        <v>0</v>
      </c>
      <c r="AF145" s="183">
        <v>1</v>
      </c>
      <c r="AG145" s="183">
        <v>-1</v>
      </c>
      <c r="AH145" s="183">
        <v>4</v>
      </c>
      <c r="AI145" s="183">
        <v>4</v>
      </c>
      <c r="AJ145" s="183">
        <v>4</v>
      </c>
      <c r="AK145" s="183">
        <v>0</v>
      </c>
      <c r="AL145" s="183">
        <v>5</v>
      </c>
      <c r="AM145" s="183">
        <v>5</v>
      </c>
      <c r="AN145" s="183">
        <v>2</v>
      </c>
      <c r="AO145" s="183">
        <v>4</v>
      </c>
      <c r="AP145" s="183">
        <v>2</v>
      </c>
      <c r="AQ145" s="183">
        <v>0</v>
      </c>
      <c r="AR145" s="183">
        <v>0</v>
      </c>
      <c r="AS145" s="183">
        <v>0</v>
      </c>
      <c r="AT145" s="183">
        <v>0</v>
      </c>
      <c r="AU145" s="35"/>
      <c r="AV145" s="35"/>
      <c r="AW145" s="35"/>
      <c r="AX145" s="35"/>
      <c r="AY145" s="35"/>
      <c r="AZ145" s="35"/>
      <c r="BA145" s="35"/>
      <c r="BB145" s="35"/>
      <c r="BC145" s="35"/>
      <c r="BD145" s="35"/>
      <c r="BE145" s="35"/>
      <c r="BF145" s="35"/>
      <c r="BG145" s="35"/>
      <c r="BH145" s="35"/>
      <c r="BI145" s="35"/>
      <c r="BJ145" s="35"/>
      <c r="BK145" s="35"/>
      <c r="BL145" s="35"/>
      <c r="BM145" s="35"/>
      <c r="BN145" s="35"/>
      <c r="BO145" s="35"/>
      <c r="BP145" s="35"/>
      <c r="BQ145" s="35"/>
      <c r="BR145" s="35"/>
    </row>
    <row r="146" spans="1:70" ht="25.5" x14ac:dyDescent="0.25">
      <c r="A146" s="33" t="s">
        <v>137</v>
      </c>
      <c r="B146" s="34" t="s">
        <v>219</v>
      </c>
      <c r="C146" s="183">
        <v>1</v>
      </c>
      <c r="D146" s="183">
        <v>0</v>
      </c>
      <c r="E146" s="183">
        <v>0</v>
      </c>
      <c r="F146" s="183">
        <v>0</v>
      </c>
      <c r="G146" s="183">
        <v>0</v>
      </c>
      <c r="H146" s="183">
        <v>0</v>
      </c>
      <c r="I146" s="183">
        <v>0</v>
      </c>
      <c r="J146" s="183">
        <v>0</v>
      </c>
      <c r="K146" s="183">
        <v>0</v>
      </c>
      <c r="L146" s="183">
        <v>0</v>
      </c>
      <c r="M146" s="183">
        <v>2</v>
      </c>
      <c r="N146" s="183">
        <v>0</v>
      </c>
      <c r="O146" s="183">
        <v>0</v>
      </c>
      <c r="P146" s="183">
        <v>0</v>
      </c>
      <c r="Q146" s="183">
        <v>0</v>
      </c>
      <c r="R146" s="183">
        <v>0</v>
      </c>
      <c r="S146" s="183">
        <v>0</v>
      </c>
      <c r="T146" s="183">
        <v>0</v>
      </c>
      <c r="U146" s="183">
        <v>0</v>
      </c>
      <c r="V146" s="183">
        <v>0</v>
      </c>
      <c r="W146" s="183">
        <v>0</v>
      </c>
      <c r="X146" s="183">
        <v>1</v>
      </c>
      <c r="Y146" s="183">
        <v>0</v>
      </c>
      <c r="Z146" s="183">
        <v>3</v>
      </c>
      <c r="AA146" s="183">
        <v>0</v>
      </c>
      <c r="AB146" s="183">
        <v>0</v>
      </c>
      <c r="AC146" s="183">
        <v>0</v>
      </c>
      <c r="AD146" s="183">
        <v>0</v>
      </c>
      <c r="AE146" s="183">
        <v>0</v>
      </c>
      <c r="AF146" s="183">
        <v>1</v>
      </c>
      <c r="AG146" s="183">
        <v>-1</v>
      </c>
      <c r="AH146" s="183">
        <v>4</v>
      </c>
      <c r="AI146" s="183">
        <v>4</v>
      </c>
      <c r="AJ146" s="183">
        <v>4</v>
      </c>
      <c r="AK146" s="183">
        <v>0</v>
      </c>
      <c r="AL146" s="183">
        <v>5</v>
      </c>
      <c r="AM146" s="183">
        <v>5</v>
      </c>
      <c r="AN146" s="183">
        <v>2</v>
      </c>
      <c r="AO146" s="183">
        <v>4</v>
      </c>
      <c r="AP146" s="183">
        <v>2</v>
      </c>
      <c r="AQ146" s="183">
        <v>0</v>
      </c>
      <c r="AR146" s="183">
        <v>0</v>
      </c>
      <c r="AS146" s="183">
        <v>0</v>
      </c>
      <c r="AT146" s="183">
        <v>0</v>
      </c>
      <c r="AU146" s="35"/>
      <c r="AV146" s="35"/>
      <c r="AW146" s="35"/>
      <c r="AX146" s="35"/>
      <c r="AY146" s="35"/>
      <c r="AZ146" s="35"/>
      <c r="BA146" s="35"/>
      <c r="BB146" s="35"/>
      <c r="BC146" s="35"/>
      <c r="BD146" s="35"/>
      <c r="BE146" s="35"/>
      <c r="BF146" s="35"/>
      <c r="BG146" s="35"/>
      <c r="BH146" s="35"/>
      <c r="BI146" s="35"/>
      <c r="BJ146" s="35"/>
      <c r="BK146" s="35"/>
      <c r="BL146" s="35"/>
      <c r="BM146" s="35"/>
      <c r="BN146" s="35"/>
      <c r="BO146" s="35"/>
      <c r="BP146" s="35"/>
      <c r="BQ146" s="35"/>
      <c r="BR146" s="35"/>
    </row>
    <row r="147" spans="1:70" ht="25.5" x14ac:dyDescent="0.25">
      <c r="A147" s="33" t="s">
        <v>138</v>
      </c>
      <c r="B147" s="34" t="s">
        <v>305</v>
      </c>
      <c r="C147" s="182">
        <v>1</v>
      </c>
      <c r="D147" s="182">
        <v>4</v>
      </c>
      <c r="E147" s="182">
        <v>1</v>
      </c>
      <c r="F147" s="182">
        <v>1</v>
      </c>
      <c r="G147" s="182">
        <v>0</v>
      </c>
      <c r="H147" s="182">
        <v>4</v>
      </c>
      <c r="I147" s="182">
        <v>2</v>
      </c>
      <c r="J147" s="182">
        <v>0</v>
      </c>
      <c r="K147" s="182">
        <v>1</v>
      </c>
      <c r="L147" s="182">
        <v>2</v>
      </c>
      <c r="M147" s="182">
        <v>2</v>
      </c>
      <c r="N147" s="182">
        <v>2</v>
      </c>
      <c r="O147" s="182">
        <v>5</v>
      </c>
      <c r="P147" s="182">
        <v>-1</v>
      </c>
      <c r="Q147" s="182">
        <v>-1</v>
      </c>
      <c r="R147" s="182">
        <v>1</v>
      </c>
      <c r="S147" s="182">
        <v>1</v>
      </c>
      <c r="T147" s="182">
        <v>1</v>
      </c>
      <c r="U147" s="182">
        <v>1</v>
      </c>
      <c r="V147" s="182">
        <v>1</v>
      </c>
      <c r="W147" s="182">
        <v>2</v>
      </c>
      <c r="X147" s="182">
        <v>0</v>
      </c>
      <c r="Y147" s="182">
        <v>0</v>
      </c>
      <c r="Z147" s="182">
        <v>0</v>
      </c>
      <c r="AA147" s="182">
        <v>0</v>
      </c>
      <c r="AB147" s="182">
        <v>1</v>
      </c>
      <c r="AC147" s="182">
        <v>0</v>
      </c>
      <c r="AD147" s="182">
        <v>2</v>
      </c>
      <c r="AE147" s="182">
        <v>0</v>
      </c>
      <c r="AF147" s="182">
        <v>2</v>
      </c>
      <c r="AG147" s="182">
        <v>2</v>
      </c>
      <c r="AH147" s="182">
        <v>3</v>
      </c>
      <c r="AI147" s="182">
        <v>1</v>
      </c>
      <c r="AJ147" s="182">
        <v>1</v>
      </c>
      <c r="AK147" s="182">
        <v>-1</v>
      </c>
      <c r="AL147" s="182">
        <v>0</v>
      </c>
      <c r="AM147" s="182">
        <v>0</v>
      </c>
      <c r="AN147" s="182">
        <v>0</v>
      </c>
      <c r="AO147" s="182">
        <v>0</v>
      </c>
      <c r="AP147" s="182">
        <v>2</v>
      </c>
      <c r="AQ147" s="182">
        <v>5</v>
      </c>
      <c r="AR147" s="182">
        <v>0</v>
      </c>
      <c r="AS147" s="182">
        <v>2</v>
      </c>
      <c r="AT147" s="182">
        <v>2</v>
      </c>
      <c r="AU147" s="35"/>
      <c r="AV147" s="35"/>
      <c r="AW147" s="35"/>
      <c r="AX147" s="35"/>
      <c r="AY147" s="35"/>
      <c r="AZ147" s="35"/>
      <c r="BA147" s="35"/>
      <c r="BB147" s="35"/>
      <c r="BC147" s="35"/>
      <c r="BD147" s="35"/>
      <c r="BE147" s="35"/>
      <c r="BF147" s="35"/>
      <c r="BG147" s="35"/>
      <c r="BH147" s="35"/>
      <c r="BI147" s="35"/>
      <c r="BJ147" s="35"/>
      <c r="BK147" s="35"/>
      <c r="BL147" s="35"/>
      <c r="BM147" s="35"/>
      <c r="BN147" s="35"/>
      <c r="BO147" s="35"/>
      <c r="BP147" s="35"/>
      <c r="BQ147" s="35"/>
      <c r="BR147" s="35"/>
    </row>
    <row r="148" spans="1:70" ht="25.5" x14ac:dyDescent="0.25">
      <c r="A148" s="33" t="s">
        <v>139</v>
      </c>
      <c r="B148" s="34" t="s">
        <v>214</v>
      </c>
      <c r="C148" s="182">
        <v>1</v>
      </c>
      <c r="D148" s="182">
        <v>4</v>
      </c>
      <c r="E148" s="182">
        <v>1</v>
      </c>
      <c r="F148" s="182">
        <v>1</v>
      </c>
      <c r="G148" s="182">
        <v>0</v>
      </c>
      <c r="H148" s="182">
        <v>4</v>
      </c>
      <c r="I148" s="182">
        <v>1</v>
      </c>
      <c r="J148" s="182">
        <v>0</v>
      </c>
      <c r="K148" s="182">
        <v>1</v>
      </c>
      <c r="L148" s="182">
        <v>2</v>
      </c>
      <c r="M148" s="182">
        <v>2</v>
      </c>
      <c r="N148" s="182">
        <v>2</v>
      </c>
      <c r="O148" s="182">
        <v>5</v>
      </c>
      <c r="P148" s="182">
        <v>-1</v>
      </c>
      <c r="Q148" s="182">
        <v>-1</v>
      </c>
      <c r="R148" s="182">
        <v>1</v>
      </c>
      <c r="S148" s="182">
        <v>1</v>
      </c>
      <c r="T148" s="182">
        <v>1</v>
      </c>
      <c r="U148" s="182">
        <v>1</v>
      </c>
      <c r="V148" s="182">
        <v>1</v>
      </c>
      <c r="W148" s="182">
        <v>2</v>
      </c>
      <c r="X148" s="182">
        <v>0</v>
      </c>
      <c r="Y148" s="182">
        <v>0</v>
      </c>
      <c r="Z148" s="182">
        <v>0</v>
      </c>
      <c r="AA148" s="182">
        <v>0</v>
      </c>
      <c r="AB148" s="182">
        <v>1</v>
      </c>
      <c r="AC148" s="182">
        <v>0</v>
      </c>
      <c r="AD148" s="182">
        <v>2</v>
      </c>
      <c r="AE148" s="182">
        <v>0</v>
      </c>
      <c r="AF148" s="182">
        <v>2</v>
      </c>
      <c r="AG148" s="182">
        <v>2</v>
      </c>
      <c r="AH148" s="182">
        <v>3</v>
      </c>
      <c r="AI148" s="182">
        <v>1</v>
      </c>
      <c r="AJ148" s="182">
        <v>1</v>
      </c>
      <c r="AK148" s="182">
        <v>-1</v>
      </c>
      <c r="AL148" s="182">
        <v>0</v>
      </c>
      <c r="AM148" s="182">
        <v>0</v>
      </c>
      <c r="AN148" s="182">
        <v>0</v>
      </c>
      <c r="AO148" s="182">
        <v>0</v>
      </c>
      <c r="AP148" s="182">
        <v>2</v>
      </c>
      <c r="AQ148" s="182">
        <v>5</v>
      </c>
      <c r="AR148" s="182">
        <v>0</v>
      </c>
      <c r="AS148" s="182">
        <v>2</v>
      </c>
      <c r="AT148" s="182">
        <v>2</v>
      </c>
      <c r="AU148" s="35"/>
      <c r="AV148" s="35"/>
      <c r="AW148" s="35"/>
      <c r="AX148" s="35"/>
      <c r="AY148" s="35"/>
      <c r="AZ148" s="35"/>
      <c r="BA148" s="35"/>
      <c r="BB148" s="35"/>
      <c r="BC148" s="35"/>
      <c r="BD148" s="35"/>
      <c r="BE148" s="35"/>
      <c r="BF148" s="35"/>
      <c r="BG148" s="35"/>
      <c r="BH148" s="35"/>
      <c r="BI148" s="35"/>
      <c r="BJ148" s="35"/>
      <c r="BK148" s="35"/>
      <c r="BL148" s="35"/>
      <c r="BM148" s="35"/>
      <c r="BN148" s="35"/>
      <c r="BO148" s="35"/>
      <c r="BP148" s="35"/>
      <c r="BQ148" s="35"/>
      <c r="BR148" s="35"/>
    </row>
    <row r="149" spans="1:70" x14ac:dyDescent="0.25">
      <c r="A149" s="33" t="s">
        <v>140</v>
      </c>
      <c r="B149" s="34" t="s">
        <v>301</v>
      </c>
      <c r="C149" s="182">
        <v>1</v>
      </c>
      <c r="D149" s="182">
        <v>1</v>
      </c>
      <c r="E149" s="182">
        <v>1</v>
      </c>
      <c r="F149" s="182">
        <v>1</v>
      </c>
      <c r="G149" s="182">
        <v>0</v>
      </c>
      <c r="H149" s="182">
        <v>2</v>
      </c>
      <c r="I149" s="182">
        <v>0</v>
      </c>
      <c r="J149" s="182">
        <v>0</v>
      </c>
      <c r="K149" s="182">
        <v>0</v>
      </c>
      <c r="L149" s="182">
        <v>0</v>
      </c>
      <c r="M149" s="182">
        <v>0</v>
      </c>
      <c r="N149" s="182">
        <v>0</v>
      </c>
      <c r="O149" s="182">
        <v>0</v>
      </c>
      <c r="P149" s="182">
        <v>0</v>
      </c>
      <c r="Q149" s="182">
        <v>0</v>
      </c>
      <c r="R149" s="182">
        <v>0</v>
      </c>
      <c r="S149" s="182">
        <v>0</v>
      </c>
      <c r="T149" s="182">
        <v>0</v>
      </c>
      <c r="U149" s="182">
        <v>0</v>
      </c>
      <c r="V149" s="182">
        <v>0</v>
      </c>
      <c r="W149" s="182">
        <v>0</v>
      </c>
      <c r="X149" s="182">
        <v>0</v>
      </c>
      <c r="Y149" s="182">
        <v>0</v>
      </c>
      <c r="Z149" s="182">
        <v>0</v>
      </c>
      <c r="AA149" s="182">
        <v>0</v>
      </c>
      <c r="AB149" s="182">
        <v>1</v>
      </c>
      <c r="AC149" s="182">
        <v>0</v>
      </c>
      <c r="AD149" s="182">
        <v>-1</v>
      </c>
      <c r="AE149" s="182">
        <v>1</v>
      </c>
      <c r="AF149" s="182">
        <v>0</v>
      </c>
      <c r="AG149" s="182">
        <v>0</v>
      </c>
      <c r="AH149" s="182">
        <v>1</v>
      </c>
      <c r="AI149" s="182">
        <v>1</v>
      </c>
      <c r="AJ149" s="182">
        <v>-1</v>
      </c>
      <c r="AK149" s="182">
        <v>2</v>
      </c>
      <c r="AL149" s="182">
        <v>0</v>
      </c>
      <c r="AM149" s="182">
        <v>0</v>
      </c>
      <c r="AN149" s="182">
        <v>0</v>
      </c>
      <c r="AO149" s="182">
        <v>0</v>
      </c>
      <c r="AP149" s="182">
        <v>3</v>
      </c>
      <c r="AQ149" s="182">
        <v>0</v>
      </c>
      <c r="AR149" s="182">
        <v>0</v>
      </c>
      <c r="AS149" s="182">
        <v>1</v>
      </c>
      <c r="AT149" s="182">
        <v>0</v>
      </c>
      <c r="AU149" s="35"/>
      <c r="AV149" s="35"/>
      <c r="AW149" s="35"/>
      <c r="AX149" s="35"/>
      <c r="AY149" s="35"/>
      <c r="AZ149" s="35"/>
      <c r="BA149" s="35"/>
      <c r="BB149" s="35"/>
      <c r="BC149" s="35"/>
      <c r="BD149" s="35"/>
      <c r="BE149" s="35"/>
      <c r="BF149" s="35"/>
      <c r="BG149" s="35"/>
      <c r="BH149" s="35"/>
      <c r="BI149" s="35"/>
      <c r="BJ149" s="35"/>
      <c r="BK149" s="35"/>
      <c r="BL149" s="35"/>
      <c r="BM149" s="35"/>
      <c r="BN149" s="35"/>
      <c r="BO149" s="35"/>
      <c r="BP149" s="35"/>
      <c r="BQ149" s="35"/>
      <c r="BR149" s="35"/>
    </row>
  </sheetData>
  <sheetProtection sheet="1" objects="1" scenarios="1"/>
  <sortState ref="A8:AT149">
    <sortCondition ref="A8"/>
  </sortState>
  <mergeCells count="40">
    <mergeCell ref="C6:D6"/>
    <mergeCell ref="E6:F6"/>
    <mergeCell ref="G6:G7"/>
    <mergeCell ref="K6:K7"/>
    <mergeCell ref="R5:AC5"/>
    <mergeCell ref="X6:Y6"/>
    <mergeCell ref="Z6:AA6"/>
    <mergeCell ref="AB6:AB7"/>
    <mergeCell ref="AC6:AC7"/>
    <mergeCell ref="AS5:AT5"/>
    <mergeCell ref="C5:G5"/>
    <mergeCell ref="H5:K5"/>
    <mergeCell ref="L5:O5"/>
    <mergeCell ref="P5:Q5"/>
    <mergeCell ref="AD5:AG5"/>
    <mergeCell ref="AH5:AK5"/>
    <mergeCell ref="AL5:AO5"/>
    <mergeCell ref="AP5:AR5"/>
    <mergeCell ref="AD6:AD7"/>
    <mergeCell ref="P6:P7"/>
    <mergeCell ref="Q6:Q7"/>
    <mergeCell ref="R6:S6"/>
    <mergeCell ref="T6:U6"/>
    <mergeCell ref="V6:W6"/>
    <mergeCell ref="A5:A7"/>
    <mergeCell ref="B5:B7"/>
    <mergeCell ref="AT6:AT7"/>
    <mergeCell ref="AF6:AF7"/>
    <mergeCell ref="AG6:AG7"/>
    <mergeCell ref="AH6:AH7"/>
    <mergeCell ref="AI6:AI7"/>
    <mergeCell ref="AJ6:AJ7"/>
    <mergeCell ref="AK6:AK7"/>
    <mergeCell ref="AL6:AO6"/>
    <mergeCell ref="AP6:AP7"/>
    <mergeCell ref="AQ6:AQ7"/>
    <mergeCell ref="AR6:AR7"/>
    <mergeCell ref="AS6:AS7"/>
    <mergeCell ref="AE6:AE7"/>
    <mergeCell ref="L6:O6"/>
  </mergeCells>
  <conditionalFormatting sqref="C8:AT149">
    <cfRule type="cellIs" dxfId="285" priority="1" operator="greaterThan">
      <formula>0</formula>
    </cfRule>
    <cfRule type="cellIs" dxfId="284" priority="2" operator="lessThan">
      <formula>0</formula>
    </cfRule>
  </conditionalFormatting>
  <pageMargins left="0.75" right="0.75" top="1" bottom="1" header="0.5" footer="0.5"/>
  <pageSetup fitToHeight="0" orientation="landscape" verticalDpi="598" r:id="rId1"/>
  <headerFooter>
    <oddHeader>&amp;RCPPE, pg. &amp;P</oddHeader>
    <oddFooter>&amp;LFOTG, Section V
Conservation Practice Physical Effects (CPPE)&amp;RNRCS, CO
October 2016</oddFoot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theme="5"/>
    <pageSetUpPr fitToPage="1"/>
  </sheetPr>
  <dimension ref="A1:O63"/>
  <sheetViews>
    <sheetView showGridLines="0" showRowColHeaders="0" zoomScaleNormal="100" workbookViewId="0">
      <selection activeCell="G19" sqref="G19"/>
    </sheetView>
  </sheetViews>
  <sheetFormatPr defaultRowHeight="12.75" x14ac:dyDescent="0.2"/>
  <cols>
    <col min="1" max="1" width="2.7109375" style="12" customWidth="1"/>
    <col min="2" max="2" width="37.5703125" style="12" customWidth="1"/>
    <col min="3" max="3" width="6.7109375" style="46" customWidth="1"/>
    <col min="4" max="4" width="94.5703125" style="13" customWidth="1"/>
    <col min="5" max="6" width="12.7109375" style="13" customWidth="1"/>
    <col min="7" max="12" width="10.7109375" style="12" customWidth="1"/>
    <col min="13" max="240" width="9.140625" style="12"/>
    <col min="241" max="241" width="7.7109375" style="12" customWidth="1"/>
    <col min="242" max="242" width="6.28515625" style="12" bestFit="1" customWidth="1"/>
    <col min="243" max="243" width="28.7109375" style="12" customWidth="1"/>
    <col min="244" max="244" width="14.7109375" style="12" customWidth="1"/>
    <col min="245" max="262" width="12.7109375" style="12" customWidth="1"/>
    <col min="263" max="268" width="10.7109375" style="12" customWidth="1"/>
    <col min="269" max="496" width="9.140625" style="12"/>
    <col min="497" max="497" width="7.7109375" style="12" customWidth="1"/>
    <col min="498" max="498" width="6.28515625" style="12" bestFit="1" customWidth="1"/>
    <col min="499" max="499" width="28.7109375" style="12" customWidth="1"/>
    <col min="500" max="500" width="14.7109375" style="12" customWidth="1"/>
    <col min="501" max="518" width="12.7109375" style="12" customWidth="1"/>
    <col min="519" max="524" width="10.7109375" style="12" customWidth="1"/>
    <col min="525" max="752" width="9.140625" style="12"/>
    <col min="753" max="753" width="7.7109375" style="12" customWidth="1"/>
    <col min="754" max="754" width="6.28515625" style="12" bestFit="1" customWidth="1"/>
    <col min="755" max="755" width="28.7109375" style="12" customWidth="1"/>
    <col min="756" max="756" width="14.7109375" style="12" customWidth="1"/>
    <col min="757" max="774" width="12.7109375" style="12" customWidth="1"/>
    <col min="775" max="780" width="10.7109375" style="12" customWidth="1"/>
    <col min="781" max="1008" width="9.140625" style="12"/>
    <col min="1009" max="1009" width="7.7109375" style="12" customWidth="1"/>
    <col min="1010" max="1010" width="6.28515625" style="12" bestFit="1" customWidth="1"/>
    <col min="1011" max="1011" width="28.7109375" style="12" customWidth="1"/>
    <col min="1012" max="1012" width="14.7109375" style="12" customWidth="1"/>
    <col min="1013" max="1030" width="12.7109375" style="12" customWidth="1"/>
    <col min="1031" max="1036" width="10.7109375" style="12" customWidth="1"/>
    <col min="1037" max="1264" width="9.140625" style="12"/>
    <col min="1265" max="1265" width="7.7109375" style="12" customWidth="1"/>
    <col min="1266" max="1266" width="6.28515625" style="12" bestFit="1" customWidth="1"/>
    <col min="1267" max="1267" width="28.7109375" style="12" customWidth="1"/>
    <col min="1268" max="1268" width="14.7109375" style="12" customWidth="1"/>
    <col min="1269" max="1286" width="12.7109375" style="12" customWidth="1"/>
    <col min="1287" max="1292" width="10.7109375" style="12" customWidth="1"/>
    <col min="1293" max="1520" width="9.140625" style="12"/>
    <col min="1521" max="1521" width="7.7109375" style="12" customWidth="1"/>
    <col min="1522" max="1522" width="6.28515625" style="12" bestFit="1" customWidth="1"/>
    <col min="1523" max="1523" width="28.7109375" style="12" customWidth="1"/>
    <col min="1524" max="1524" width="14.7109375" style="12" customWidth="1"/>
    <col min="1525" max="1542" width="12.7109375" style="12" customWidth="1"/>
    <col min="1543" max="1548" width="10.7109375" style="12" customWidth="1"/>
    <col min="1549" max="1776" width="9.140625" style="12"/>
    <col min="1777" max="1777" width="7.7109375" style="12" customWidth="1"/>
    <col min="1778" max="1778" width="6.28515625" style="12" bestFit="1" customWidth="1"/>
    <col min="1779" max="1779" width="28.7109375" style="12" customWidth="1"/>
    <col min="1780" max="1780" width="14.7109375" style="12" customWidth="1"/>
    <col min="1781" max="1798" width="12.7109375" style="12" customWidth="1"/>
    <col min="1799" max="1804" width="10.7109375" style="12" customWidth="1"/>
    <col min="1805" max="2032" width="9.140625" style="12"/>
    <col min="2033" max="2033" width="7.7109375" style="12" customWidth="1"/>
    <col min="2034" max="2034" width="6.28515625" style="12" bestFit="1" customWidth="1"/>
    <col min="2035" max="2035" width="28.7109375" style="12" customWidth="1"/>
    <col min="2036" max="2036" width="14.7109375" style="12" customWidth="1"/>
    <col min="2037" max="2054" width="12.7109375" style="12" customWidth="1"/>
    <col min="2055" max="2060" width="10.7109375" style="12" customWidth="1"/>
    <col min="2061" max="2288" width="9.140625" style="12"/>
    <col min="2289" max="2289" width="7.7109375" style="12" customWidth="1"/>
    <col min="2290" max="2290" width="6.28515625" style="12" bestFit="1" customWidth="1"/>
    <col min="2291" max="2291" width="28.7109375" style="12" customWidth="1"/>
    <col min="2292" max="2292" width="14.7109375" style="12" customWidth="1"/>
    <col min="2293" max="2310" width="12.7109375" style="12" customWidth="1"/>
    <col min="2311" max="2316" width="10.7109375" style="12" customWidth="1"/>
    <col min="2317" max="2544" width="9.140625" style="12"/>
    <col min="2545" max="2545" width="7.7109375" style="12" customWidth="1"/>
    <col min="2546" max="2546" width="6.28515625" style="12" bestFit="1" customWidth="1"/>
    <col min="2547" max="2547" width="28.7109375" style="12" customWidth="1"/>
    <col min="2548" max="2548" width="14.7109375" style="12" customWidth="1"/>
    <col min="2549" max="2566" width="12.7109375" style="12" customWidth="1"/>
    <col min="2567" max="2572" width="10.7109375" style="12" customWidth="1"/>
    <col min="2573" max="2800" width="9.140625" style="12"/>
    <col min="2801" max="2801" width="7.7109375" style="12" customWidth="1"/>
    <col min="2802" max="2802" width="6.28515625" style="12" bestFit="1" customWidth="1"/>
    <col min="2803" max="2803" width="28.7109375" style="12" customWidth="1"/>
    <col min="2804" max="2804" width="14.7109375" style="12" customWidth="1"/>
    <col min="2805" max="2822" width="12.7109375" style="12" customWidth="1"/>
    <col min="2823" max="2828" width="10.7109375" style="12" customWidth="1"/>
    <col min="2829" max="3056" width="9.140625" style="12"/>
    <col min="3057" max="3057" width="7.7109375" style="12" customWidth="1"/>
    <col min="3058" max="3058" width="6.28515625" style="12" bestFit="1" customWidth="1"/>
    <col min="3059" max="3059" width="28.7109375" style="12" customWidth="1"/>
    <col min="3060" max="3060" width="14.7109375" style="12" customWidth="1"/>
    <col min="3061" max="3078" width="12.7109375" style="12" customWidth="1"/>
    <col min="3079" max="3084" width="10.7109375" style="12" customWidth="1"/>
    <col min="3085" max="3312" width="9.140625" style="12"/>
    <col min="3313" max="3313" width="7.7109375" style="12" customWidth="1"/>
    <col min="3314" max="3314" width="6.28515625" style="12" bestFit="1" customWidth="1"/>
    <col min="3315" max="3315" width="28.7109375" style="12" customWidth="1"/>
    <col min="3316" max="3316" width="14.7109375" style="12" customWidth="1"/>
    <col min="3317" max="3334" width="12.7109375" style="12" customWidth="1"/>
    <col min="3335" max="3340" width="10.7109375" style="12" customWidth="1"/>
    <col min="3341" max="3568" width="9.140625" style="12"/>
    <col min="3569" max="3569" width="7.7109375" style="12" customWidth="1"/>
    <col min="3570" max="3570" width="6.28515625" style="12" bestFit="1" customWidth="1"/>
    <col min="3571" max="3571" width="28.7109375" style="12" customWidth="1"/>
    <col min="3572" max="3572" width="14.7109375" style="12" customWidth="1"/>
    <col min="3573" max="3590" width="12.7109375" style="12" customWidth="1"/>
    <col min="3591" max="3596" width="10.7109375" style="12" customWidth="1"/>
    <col min="3597" max="3824" width="9.140625" style="12"/>
    <col min="3825" max="3825" width="7.7109375" style="12" customWidth="1"/>
    <col min="3826" max="3826" width="6.28515625" style="12" bestFit="1" customWidth="1"/>
    <col min="3827" max="3827" width="28.7109375" style="12" customWidth="1"/>
    <col min="3828" max="3828" width="14.7109375" style="12" customWidth="1"/>
    <col min="3829" max="3846" width="12.7109375" style="12" customWidth="1"/>
    <col min="3847" max="3852" width="10.7109375" style="12" customWidth="1"/>
    <col min="3853" max="4080" width="9.140625" style="12"/>
    <col min="4081" max="4081" width="7.7109375" style="12" customWidth="1"/>
    <col min="4082" max="4082" width="6.28515625" style="12" bestFit="1" customWidth="1"/>
    <col min="4083" max="4083" width="28.7109375" style="12" customWidth="1"/>
    <col min="4084" max="4084" width="14.7109375" style="12" customWidth="1"/>
    <col min="4085" max="4102" width="12.7109375" style="12" customWidth="1"/>
    <col min="4103" max="4108" width="10.7109375" style="12" customWidth="1"/>
    <col min="4109" max="4336" width="9.140625" style="12"/>
    <col min="4337" max="4337" width="7.7109375" style="12" customWidth="1"/>
    <col min="4338" max="4338" width="6.28515625" style="12" bestFit="1" customWidth="1"/>
    <col min="4339" max="4339" width="28.7109375" style="12" customWidth="1"/>
    <col min="4340" max="4340" width="14.7109375" style="12" customWidth="1"/>
    <col min="4341" max="4358" width="12.7109375" style="12" customWidth="1"/>
    <col min="4359" max="4364" width="10.7109375" style="12" customWidth="1"/>
    <col min="4365" max="4592" width="9.140625" style="12"/>
    <col min="4593" max="4593" width="7.7109375" style="12" customWidth="1"/>
    <col min="4594" max="4594" width="6.28515625" style="12" bestFit="1" customWidth="1"/>
    <col min="4595" max="4595" width="28.7109375" style="12" customWidth="1"/>
    <col min="4596" max="4596" width="14.7109375" style="12" customWidth="1"/>
    <col min="4597" max="4614" width="12.7109375" style="12" customWidth="1"/>
    <col min="4615" max="4620" width="10.7109375" style="12" customWidth="1"/>
    <col min="4621" max="4848" width="9.140625" style="12"/>
    <col min="4849" max="4849" width="7.7109375" style="12" customWidth="1"/>
    <col min="4850" max="4850" width="6.28515625" style="12" bestFit="1" customWidth="1"/>
    <col min="4851" max="4851" width="28.7109375" style="12" customWidth="1"/>
    <col min="4852" max="4852" width="14.7109375" style="12" customWidth="1"/>
    <col min="4853" max="4870" width="12.7109375" style="12" customWidth="1"/>
    <col min="4871" max="4876" width="10.7109375" style="12" customWidth="1"/>
    <col min="4877" max="5104" width="9.140625" style="12"/>
    <col min="5105" max="5105" width="7.7109375" style="12" customWidth="1"/>
    <col min="5106" max="5106" width="6.28515625" style="12" bestFit="1" customWidth="1"/>
    <col min="5107" max="5107" width="28.7109375" style="12" customWidth="1"/>
    <col min="5108" max="5108" width="14.7109375" style="12" customWidth="1"/>
    <col min="5109" max="5126" width="12.7109375" style="12" customWidth="1"/>
    <col min="5127" max="5132" width="10.7109375" style="12" customWidth="1"/>
    <col min="5133" max="5360" width="9.140625" style="12"/>
    <col min="5361" max="5361" width="7.7109375" style="12" customWidth="1"/>
    <col min="5362" max="5362" width="6.28515625" style="12" bestFit="1" customWidth="1"/>
    <col min="5363" max="5363" width="28.7109375" style="12" customWidth="1"/>
    <col min="5364" max="5364" width="14.7109375" style="12" customWidth="1"/>
    <col min="5365" max="5382" width="12.7109375" style="12" customWidth="1"/>
    <col min="5383" max="5388" width="10.7109375" style="12" customWidth="1"/>
    <col min="5389" max="5616" width="9.140625" style="12"/>
    <col min="5617" max="5617" width="7.7109375" style="12" customWidth="1"/>
    <col min="5618" max="5618" width="6.28515625" style="12" bestFit="1" customWidth="1"/>
    <col min="5619" max="5619" width="28.7109375" style="12" customWidth="1"/>
    <col min="5620" max="5620" width="14.7109375" style="12" customWidth="1"/>
    <col min="5621" max="5638" width="12.7109375" style="12" customWidth="1"/>
    <col min="5639" max="5644" width="10.7109375" style="12" customWidth="1"/>
    <col min="5645" max="5872" width="9.140625" style="12"/>
    <col min="5873" max="5873" width="7.7109375" style="12" customWidth="1"/>
    <col min="5874" max="5874" width="6.28515625" style="12" bestFit="1" customWidth="1"/>
    <col min="5875" max="5875" width="28.7109375" style="12" customWidth="1"/>
    <col min="5876" max="5876" width="14.7109375" style="12" customWidth="1"/>
    <col min="5877" max="5894" width="12.7109375" style="12" customWidth="1"/>
    <col min="5895" max="5900" width="10.7109375" style="12" customWidth="1"/>
    <col min="5901" max="6128" width="9.140625" style="12"/>
    <col min="6129" max="6129" width="7.7109375" style="12" customWidth="1"/>
    <col min="6130" max="6130" width="6.28515625" style="12" bestFit="1" customWidth="1"/>
    <col min="6131" max="6131" width="28.7109375" style="12" customWidth="1"/>
    <col min="6132" max="6132" width="14.7109375" style="12" customWidth="1"/>
    <col min="6133" max="6150" width="12.7109375" style="12" customWidth="1"/>
    <col min="6151" max="6156" width="10.7109375" style="12" customWidth="1"/>
    <col min="6157" max="6384" width="9.140625" style="12"/>
    <col min="6385" max="6385" width="7.7109375" style="12" customWidth="1"/>
    <col min="6386" max="6386" width="6.28515625" style="12" bestFit="1" customWidth="1"/>
    <col min="6387" max="6387" width="28.7109375" style="12" customWidth="1"/>
    <col min="6388" max="6388" width="14.7109375" style="12" customWidth="1"/>
    <col min="6389" max="6406" width="12.7109375" style="12" customWidth="1"/>
    <col min="6407" max="6412" width="10.7109375" style="12" customWidth="1"/>
    <col min="6413" max="6640" width="9.140625" style="12"/>
    <col min="6641" max="6641" width="7.7109375" style="12" customWidth="1"/>
    <col min="6642" max="6642" width="6.28515625" style="12" bestFit="1" customWidth="1"/>
    <col min="6643" max="6643" width="28.7109375" style="12" customWidth="1"/>
    <col min="6644" max="6644" width="14.7109375" style="12" customWidth="1"/>
    <col min="6645" max="6662" width="12.7109375" style="12" customWidth="1"/>
    <col min="6663" max="6668" width="10.7109375" style="12" customWidth="1"/>
    <col min="6669" max="6896" width="9.140625" style="12"/>
    <col min="6897" max="6897" width="7.7109375" style="12" customWidth="1"/>
    <col min="6898" max="6898" width="6.28515625" style="12" bestFit="1" customWidth="1"/>
    <col min="6899" max="6899" width="28.7109375" style="12" customWidth="1"/>
    <col min="6900" max="6900" width="14.7109375" style="12" customWidth="1"/>
    <col min="6901" max="6918" width="12.7109375" style="12" customWidth="1"/>
    <col min="6919" max="6924" width="10.7109375" style="12" customWidth="1"/>
    <col min="6925" max="7152" width="9.140625" style="12"/>
    <col min="7153" max="7153" width="7.7109375" style="12" customWidth="1"/>
    <col min="7154" max="7154" width="6.28515625" style="12" bestFit="1" customWidth="1"/>
    <col min="7155" max="7155" width="28.7109375" style="12" customWidth="1"/>
    <col min="7156" max="7156" width="14.7109375" style="12" customWidth="1"/>
    <col min="7157" max="7174" width="12.7109375" style="12" customWidth="1"/>
    <col min="7175" max="7180" width="10.7109375" style="12" customWidth="1"/>
    <col min="7181" max="7408" width="9.140625" style="12"/>
    <col min="7409" max="7409" width="7.7109375" style="12" customWidth="1"/>
    <col min="7410" max="7410" width="6.28515625" style="12" bestFit="1" customWidth="1"/>
    <col min="7411" max="7411" width="28.7109375" style="12" customWidth="1"/>
    <col min="7412" max="7412" width="14.7109375" style="12" customWidth="1"/>
    <col min="7413" max="7430" width="12.7109375" style="12" customWidth="1"/>
    <col min="7431" max="7436" width="10.7109375" style="12" customWidth="1"/>
    <col min="7437" max="7664" width="9.140625" style="12"/>
    <col min="7665" max="7665" width="7.7109375" style="12" customWidth="1"/>
    <col min="7666" max="7666" width="6.28515625" style="12" bestFit="1" customWidth="1"/>
    <col min="7667" max="7667" width="28.7109375" style="12" customWidth="1"/>
    <col min="7668" max="7668" width="14.7109375" style="12" customWidth="1"/>
    <col min="7669" max="7686" width="12.7109375" style="12" customWidth="1"/>
    <col min="7687" max="7692" width="10.7109375" style="12" customWidth="1"/>
    <col min="7693" max="7920" width="9.140625" style="12"/>
    <col min="7921" max="7921" width="7.7109375" style="12" customWidth="1"/>
    <col min="7922" max="7922" width="6.28515625" style="12" bestFit="1" customWidth="1"/>
    <col min="7923" max="7923" width="28.7109375" style="12" customWidth="1"/>
    <col min="7924" max="7924" width="14.7109375" style="12" customWidth="1"/>
    <col min="7925" max="7942" width="12.7109375" style="12" customWidth="1"/>
    <col min="7943" max="7948" width="10.7109375" style="12" customWidth="1"/>
    <col min="7949" max="8176" width="9.140625" style="12"/>
    <col min="8177" max="8177" width="7.7109375" style="12" customWidth="1"/>
    <col min="8178" max="8178" width="6.28515625" style="12" bestFit="1" customWidth="1"/>
    <col min="8179" max="8179" width="28.7109375" style="12" customWidth="1"/>
    <col min="8180" max="8180" width="14.7109375" style="12" customWidth="1"/>
    <col min="8181" max="8198" width="12.7109375" style="12" customWidth="1"/>
    <col min="8199" max="8204" width="10.7109375" style="12" customWidth="1"/>
    <col min="8205" max="8432" width="9.140625" style="12"/>
    <col min="8433" max="8433" width="7.7109375" style="12" customWidth="1"/>
    <col min="8434" max="8434" width="6.28515625" style="12" bestFit="1" customWidth="1"/>
    <col min="8435" max="8435" width="28.7109375" style="12" customWidth="1"/>
    <col min="8436" max="8436" width="14.7109375" style="12" customWidth="1"/>
    <col min="8437" max="8454" width="12.7109375" style="12" customWidth="1"/>
    <col min="8455" max="8460" width="10.7109375" style="12" customWidth="1"/>
    <col min="8461" max="8688" width="9.140625" style="12"/>
    <col min="8689" max="8689" width="7.7109375" style="12" customWidth="1"/>
    <col min="8690" max="8690" width="6.28515625" style="12" bestFit="1" customWidth="1"/>
    <col min="8691" max="8691" width="28.7109375" style="12" customWidth="1"/>
    <col min="8692" max="8692" width="14.7109375" style="12" customWidth="1"/>
    <col min="8693" max="8710" width="12.7109375" style="12" customWidth="1"/>
    <col min="8711" max="8716" width="10.7109375" style="12" customWidth="1"/>
    <col min="8717" max="8944" width="9.140625" style="12"/>
    <col min="8945" max="8945" width="7.7109375" style="12" customWidth="1"/>
    <col min="8946" max="8946" width="6.28515625" style="12" bestFit="1" customWidth="1"/>
    <col min="8947" max="8947" width="28.7109375" style="12" customWidth="1"/>
    <col min="8948" max="8948" width="14.7109375" style="12" customWidth="1"/>
    <col min="8949" max="8966" width="12.7109375" style="12" customWidth="1"/>
    <col min="8967" max="8972" width="10.7109375" style="12" customWidth="1"/>
    <col min="8973" max="9200" width="9.140625" style="12"/>
    <col min="9201" max="9201" width="7.7109375" style="12" customWidth="1"/>
    <col min="9202" max="9202" width="6.28515625" style="12" bestFit="1" customWidth="1"/>
    <col min="9203" max="9203" width="28.7109375" style="12" customWidth="1"/>
    <col min="9204" max="9204" width="14.7109375" style="12" customWidth="1"/>
    <col min="9205" max="9222" width="12.7109375" style="12" customWidth="1"/>
    <col min="9223" max="9228" width="10.7109375" style="12" customWidth="1"/>
    <col min="9229" max="9456" width="9.140625" style="12"/>
    <col min="9457" max="9457" width="7.7109375" style="12" customWidth="1"/>
    <col min="9458" max="9458" width="6.28515625" style="12" bestFit="1" customWidth="1"/>
    <col min="9459" max="9459" width="28.7109375" style="12" customWidth="1"/>
    <col min="9460" max="9460" width="14.7109375" style="12" customWidth="1"/>
    <col min="9461" max="9478" width="12.7109375" style="12" customWidth="1"/>
    <col min="9479" max="9484" width="10.7109375" style="12" customWidth="1"/>
    <col min="9485" max="9712" width="9.140625" style="12"/>
    <col min="9713" max="9713" width="7.7109375" style="12" customWidth="1"/>
    <col min="9714" max="9714" width="6.28515625" style="12" bestFit="1" customWidth="1"/>
    <col min="9715" max="9715" width="28.7109375" style="12" customWidth="1"/>
    <col min="9716" max="9716" width="14.7109375" style="12" customWidth="1"/>
    <col min="9717" max="9734" width="12.7109375" style="12" customWidth="1"/>
    <col min="9735" max="9740" width="10.7109375" style="12" customWidth="1"/>
    <col min="9741" max="9968" width="9.140625" style="12"/>
    <col min="9969" max="9969" width="7.7109375" style="12" customWidth="1"/>
    <col min="9970" max="9970" width="6.28515625" style="12" bestFit="1" customWidth="1"/>
    <col min="9971" max="9971" width="28.7109375" style="12" customWidth="1"/>
    <col min="9972" max="9972" width="14.7109375" style="12" customWidth="1"/>
    <col min="9973" max="9990" width="12.7109375" style="12" customWidth="1"/>
    <col min="9991" max="9996" width="10.7109375" style="12" customWidth="1"/>
    <col min="9997" max="10224" width="9.140625" style="12"/>
    <col min="10225" max="10225" width="7.7109375" style="12" customWidth="1"/>
    <col min="10226" max="10226" width="6.28515625" style="12" bestFit="1" customWidth="1"/>
    <col min="10227" max="10227" width="28.7109375" style="12" customWidth="1"/>
    <col min="10228" max="10228" width="14.7109375" style="12" customWidth="1"/>
    <col min="10229" max="10246" width="12.7109375" style="12" customWidth="1"/>
    <col min="10247" max="10252" width="10.7109375" style="12" customWidth="1"/>
    <col min="10253" max="10480" width="9.140625" style="12"/>
    <col min="10481" max="10481" width="7.7109375" style="12" customWidth="1"/>
    <col min="10482" max="10482" width="6.28515625" style="12" bestFit="1" customWidth="1"/>
    <col min="10483" max="10483" width="28.7109375" style="12" customWidth="1"/>
    <col min="10484" max="10484" width="14.7109375" style="12" customWidth="1"/>
    <col min="10485" max="10502" width="12.7109375" style="12" customWidth="1"/>
    <col min="10503" max="10508" width="10.7109375" style="12" customWidth="1"/>
    <col min="10509" max="10736" width="9.140625" style="12"/>
    <col min="10737" max="10737" width="7.7109375" style="12" customWidth="1"/>
    <col min="10738" max="10738" width="6.28515625" style="12" bestFit="1" customWidth="1"/>
    <col min="10739" max="10739" width="28.7109375" style="12" customWidth="1"/>
    <col min="10740" max="10740" width="14.7109375" style="12" customWidth="1"/>
    <col min="10741" max="10758" width="12.7109375" style="12" customWidth="1"/>
    <col min="10759" max="10764" width="10.7109375" style="12" customWidth="1"/>
    <col min="10765" max="10992" width="9.140625" style="12"/>
    <col min="10993" max="10993" width="7.7109375" style="12" customWidth="1"/>
    <col min="10994" max="10994" width="6.28515625" style="12" bestFit="1" customWidth="1"/>
    <col min="10995" max="10995" width="28.7109375" style="12" customWidth="1"/>
    <col min="10996" max="10996" width="14.7109375" style="12" customWidth="1"/>
    <col min="10997" max="11014" width="12.7109375" style="12" customWidth="1"/>
    <col min="11015" max="11020" width="10.7109375" style="12" customWidth="1"/>
    <col min="11021" max="11248" width="9.140625" style="12"/>
    <col min="11249" max="11249" width="7.7109375" style="12" customWidth="1"/>
    <col min="11250" max="11250" width="6.28515625" style="12" bestFit="1" customWidth="1"/>
    <col min="11251" max="11251" width="28.7109375" style="12" customWidth="1"/>
    <col min="11252" max="11252" width="14.7109375" style="12" customWidth="1"/>
    <col min="11253" max="11270" width="12.7109375" style="12" customWidth="1"/>
    <col min="11271" max="11276" width="10.7109375" style="12" customWidth="1"/>
    <col min="11277" max="11504" width="9.140625" style="12"/>
    <col min="11505" max="11505" width="7.7109375" style="12" customWidth="1"/>
    <col min="11506" max="11506" width="6.28515625" style="12" bestFit="1" customWidth="1"/>
    <col min="11507" max="11507" width="28.7109375" style="12" customWidth="1"/>
    <col min="11508" max="11508" width="14.7109375" style="12" customWidth="1"/>
    <col min="11509" max="11526" width="12.7109375" style="12" customWidth="1"/>
    <col min="11527" max="11532" width="10.7109375" style="12" customWidth="1"/>
    <col min="11533" max="11760" width="9.140625" style="12"/>
    <col min="11761" max="11761" width="7.7109375" style="12" customWidth="1"/>
    <col min="11762" max="11762" width="6.28515625" style="12" bestFit="1" customWidth="1"/>
    <col min="11763" max="11763" width="28.7109375" style="12" customWidth="1"/>
    <col min="11764" max="11764" width="14.7109375" style="12" customWidth="1"/>
    <col min="11765" max="11782" width="12.7109375" style="12" customWidth="1"/>
    <col min="11783" max="11788" width="10.7109375" style="12" customWidth="1"/>
    <col min="11789" max="12016" width="9.140625" style="12"/>
    <col min="12017" max="12017" width="7.7109375" style="12" customWidth="1"/>
    <col min="12018" max="12018" width="6.28515625" style="12" bestFit="1" customWidth="1"/>
    <col min="12019" max="12019" width="28.7109375" style="12" customWidth="1"/>
    <col min="12020" max="12020" width="14.7109375" style="12" customWidth="1"/>
    <col min="12021" max="12038" width="12.7109375" style="12" customWidth="1"/>
    <col min="12039" max="12044" width="10.7109375" style="12" customWidth="1"/>
    <col min="12045" max="12272" width="9.140625" style="12"/>
    <col min="12273" max="12273" width="7.7109375" style="12" customWidth="1"/>
    <col min="12274" max="12274" width="6.28515625" style="12" bestFit="1" customWidth="1"/>
    <col min="12275" max="12275" width="28.7109375" style="12" customWidth="1"/>
    <col min="12276" max="12276" width="14.7109375" style="12" customWidth="1"/>
    <col min="12277" max="12294" width="12.7109375" style="12" customWidth="1"/>
    <col min="12295" max="12300" width="10.7109375" style="12" customWidth="1"/>
    <col min="12301" max="12528" width="9.140625" style="12"/>
    <col min="12529" max="12529" width="7.7109375" style="12" customWidth="1"/>
    <col min="12530" max="12530" width="6.28515625" style="12" bestFit="1" customWidth="1"/>
    <col min="12531" max="12531" width="28.7109375" style="12" customWidth="1"/>
    <col min="12532" max="12532" width="14.7109375" style="12" customWidth="1"/>
    <col min="12533" max="12550" width="12.7109375" style="12" customWidth="1"/>
    <col min="12551" max="12556" width="10.7109375" style="12" customWidth="1"/>
    <col min="12557" max="12784" width="9.140625" style="12"/>
    <col min="12785" max="12785" width="7.7109375" style="12" customWidth="1"/>
    <col min="12786" max="12786" width="6.28515625" style="12" bestFit="1" customWidth="1"/>
    <col min="12787" max="12787" width="28.7109375" style="12" customWidth="1"/>
    <col min="12788" max="12788" width="14.7109375" style="12" customWidth="1"/>
    <col min="12789" max="12806" width="12.7109375" style="12" customWidth="1"/>
    <col min="12807" max="12812" width="10.7109375" style="12" customWidth="1"/>
    <col min="12813" max="13040" width="9.140625" style="12"/>
    <col min="13041" max="13041" width="7.7109375" style="12" customWidth="1"/>
    <col min="13042" max="13042" width="6.28515625" style="12" bestFit="1" customWidth="1"/>
    <col min="13043" max="13043" width="28.7109375" style="12" customWidth="1"/>
    <col min="13044" max="13044" width="14.7109375" style="12" customWidth="1"/>
    <col min="13045" max="13062" width="12.7109375" style="12" customWidth="1"/>
    <col min="13063" max="13068" width="10.7109375" style="12" customWidth="1"/>
    <col min="13069" max="13296" width="9.140625" style="12"/>
    <col min="13297" max="13297" width="7.7109375" style="12" customWidth="1"/>
    <col min="13298" max="13298" width="6.28515625" style="12" bestFit="1" customWidth="1"/>
    <col min="13299" max="13299" width="28.7109375" style="12" customWidth="1"/>
    <col min="13300" max="13300" width="14.7109375" style="12" customWidth="1"/>
    <col min="13301" max="13318" width="12.7109375" style="12" customWidth="1"/>
    <col min="13319" max="13324" width="10.7109375" style="12" customWidth="1"/>
    <col min="13325" max="13552" width="9.140625" style="12"/>
    <col min="13553" max="13553" width="7.7109375" style="12" customWidth="1"/>
    <col min="13554" max="13554" width="6.28515625" style="12" bestFit="1" customWidth="1"/>
    <col min="13555" max="13555" width="28.7109375" style="12" customWidth="1"/>
    <col min="13556" max="13556" width="14.7109375" style="12" customWidth="1"/>
    <col min="13557" max="13574" width="12.7109375" style="12" customWidth="1"/>
    <col min="13575" max="13580" width="10.7109375" style="12" customWidth="1"/>
    <col min="13581" max="13808" width="9.140625" style="12"/>
    <col min="13809" max="13809" width="7.7109375" style="12" customWidth="1"/>
    <col min="13810" max="13810" width="6.28515625" style="12" bestFit="1" customWidth="1"/>
    <col min="13811" max="13811" width="28.7109375" style="12" customWidth="1"/>
    <col min="13812" max="13812" width="14.7109375" style="12" customWidth="1"/>
    <col min="13813" max="13830" width="12.7109375" style="12" customWidth="1"/>
    <col min="13831" max="13836" width="10.7109375" style="12" customWidth="1"/>
    <col min="13837" max="14064" width="9.140625" style="12"/>
    <col min="14065" max="14065" width="7.7109375" style="12" customWidth="1"/>
    <col min="14066" max="14066" width="6.28515625" style="12" bestFit="1" customWidth="1"/>
    <col min="14067" max="14067" width="28.7109375" style="12" customWidth="1"/>
    <col min="14068" max="14068" width="14.7109375" style="12" customWidth="1"/>
    <col min="14069" max="14086" width="12.7109375" style="12" customWidth="1"/>
    <col min="14087" max="14092" width="10.7109375" style="12" customWidth="1"/>
    <col min="14093" max="14320" width="9.140625" style="12"/>
    <col min="14321" max="14321" width="7.7109375" style="12" customWidth="1"/>
    <col min="14322" max="14322" width="6.28515625" style="12" bestFit="1" customWidth="1"/>
    <col min="14323" max="14323" width="28.7109375" style="12" customWidth="1"/>
    <col min="14324" max="14324" width="14.7109375" style="12" customWidth="1"/>
    <col min="14325" max="14342" width="12.7109375" style="12" customWidth="1"/>
    <col min="14343" max="14348" width="10.7109375" style="12" customWidth="1"/>
    <col min="14349" max="14576" width="9.140625" style="12"/>
    <col min="14577" max="14577" width="7.7109375" style="12" customWidth="1"/>
    <col min="14578" max="14578" width="6.28515625" style="12" bestFit="1" customWidth="1"/>
    <col min="14579" max="14579" width="28.7109375" style="12" customWidth="1"/>
    <col min="14580" max="14580" width="14.7109375" style="12" customWidth="1"/>
    <col min="14581" max="14598" width="12.7109375" style="12" customWidth="1"/>
    <col min="14599" max="14604" width="10.7109375" style="12" customWidth="1"/>
    <col min="14605" max="14832" width="9.140625" style="12"/>
    <col min="14833" max="14833" width="7.7109375" style="12" customWidth="1"/>
    <col min="14834" max="14834" width="6.28515625" style="12" bestFit="1" customWidth="1"/>
    <col min="14835" max="14835" width="28.7109375" style="12" customWidth="1"/>
    <col min="14836" max="14836" width="14.7109375" style="12" customWidth="1"/>
    <col min="14837" max="14854" width="12.7109375" style="12" customWidth="1"/>
    <col min="14855" max="14860" width="10.7109375" style="12" customWidth="1"/>
    <col min="14861" max="15088" width="9.140625" style="12"/>
    <col min="15089" max="15089" width="7.7109375" style="12" customWidth="1"/>
    <col min="15090" max="15090" width="6.28515625" style="12" bestFit="1" customWidth="1"/>
    <col min="15091" max="15091" width="28.7109375" style="12" customWidth="1"/>
    <col min="15092" max="15092" width="14.7109375" style="12" customWidth="1"/>
    <col min="15093" max="15110" width="12.7109375" style="12" customWidth="1"/>
    <col min="15111" max="15116" width="10.7109375" style="12" customWidth="1"/>
    <col min="15117" max="15344" width="9.140625" style="12"/>
    <col min="15345" max="15345" width="7.7109375" style="12" customWidth="1"/>
    <col min="15346" max="15346" width="6.28515625" style="12" bestFit="1" customWidth="1"/>
    <col min="15347" max="15347" width="28.7109375" style="12" customWidth="1"/>
    <col min="15348" max="15348" width="14.7109375" style="12" customWidth="1"/>
    <col min="15349" max="15366" width="12.7109375" style="12" customWidth="1"/>
    <col min="15367" max="15372" width="10.7109375" style="12" customWidth="1"/>
    <col min="15373" max="15600" width="9.140625" style="12"/>
    <col min="15601" max="15601" width="7.7109375" style="12" customWidth="1"/>
    <col min="15602" max="15602" width="6.28515625" style="12" bestFit="1" customWidth="1"/>
    <col min="15603" max="15603" width="28.7109375" style="12" customWidth="1"/>
    <col min="15604" max="15604" width="14.7109375" style="12" customWidth="1"/>
    <col min="15605" max="15622" width="12.7109375" style="12" customWidth="1"/>
    <col min="15623" max="15628" width="10.7109375" style="12" customWidth="1"/>
    <col min="15629" max="15856" width="9.140625" style="12"/>
    <col min="15857" max="15857" width="7.7109375" style="12" customWidth="1"/>
    <col min="15858" max="15858" width="6.28515625" style="12" bestFit="1" customWidth="1"/>
    <col min="15859" max="15859" width="28.7109375" style="12" customWidth="1"/>
    <col min="15860" max="15860" width="14.7109375" style="12" customWidth="1"/>
    <col min="15861" max="15878" width="12.7109375" style="12" customWidth="1"/>
    <col min="15879" max="15884" width="10.7109375" style="12" customWidth="1"/>
    <col min="15885" max="16112" width="9.140625" style="12"/>
    <col min="16113" max="16113" width="7.7109375" style="12" customWidth="1"/>
    <col min="16114" max="16114" width="6.28515625" style="12" bestFit="1" customWidth="1"/>
    <col min="16115" max="16115" width="28.7109375" style="12" customWidth="1"/>
    <col min="16116" max="16116" width="14.7109375" style="12" customWidth="1"/>
    <col min="16117" max="16134" width="12.7109375" style="12" customWidth="1"/>
    <col min="16135" max="16140" width="10.7109375" style="12" customWidth="1"/>
    <col min="16141" max="16384" width="9.140625" style="12"/>
  </cols>
  <sheetData>
    <row r="1" spans="1:15" ht="9.9499999999999993" customHeight="1" x14ac:dyDescent="0.2">
      <c r="A1" s="6"/>
      <c r="B1" s="7"/>
      <c r="C1" s="44"/>
      <c r="D1" s="9"/>
      <c r="E1" s="9"/>
      <c r="F1" s="10"/>
      <c r="G1" s="11"/>
      <c r="H1" s="11"/>
      <c r="I1" s="11"/>
      <c r="J1" s="11"/>
    </row>
    <row r="2" spans="1:15" ht="21" x14ac:dyDescent="0.35">
      <c r="A2" s="8"/>
      <c r="B2" s="196" t="s">
        <v>2240</v>
      </c>
      <c r="C2" s="196"/>
      <c r="D2" s="196"/>
      <c r="F2" s="13" t="s">
        <v>348</v>
      </c>
      <c r="G2" s="11"/>
      <c r="H2" s="11"/>
      <c r="I2" s="11"/>
      <c r="J2" s="11"/>
      <c r="K2" s="11"/>
      <c r="L2" s="11"/>
    </row>
    <row r="3" spans="1:15" ht="12" customHeight="1" x14ac:dyDescent="0.35">
      <c r="A3" s="8"/>
      <c r="B3" s="55"/>
      <c r="C3" s="55"/>
      <c r="D3" s="55"/>
      <c r="G3" s="11"/>
      <c r="H3" s="11"/>
      <c r="I3" s="11"/>
      <c r="J3" s="11"/>
      <c r="K3" s="11"/>
      <c r="L3" s="11"/>
    </row>
    <row r="4" spans="1:15" ht="17.25" customHeight="1" x14ac:dyDescent="0.2">
      <c r="B4" s="197" t="s">
        <v>2282</v>
      </c>
      <c r="C4" s="197"/>
      <c r="D4" s="197"/>
      <c r="F4" s="14"/>
      <c r="G4" s="15"/>
      <c r="H4" s="16"/>
      <c r="I4" s="11"/>
      <c r="J4" s="11"/>
      <c r="K4" s="11"/>
      <c r="L4" s="11"/>
    </row>
    <row r="5" spans="1:15" s="18" customFormat="1" ht="9.9499999999999993" customHeight="1" x14ac:dyDescent="0.2">
      <c r="A5" s="17"/>
      <c r="B5" s="43"/>
      <c r="F5" s="14"/>
    </row>
    <row r="6" spans="1:15" s="153" customFormat="1" ht="17.100000000000001" customHeight="1" x14ac:dyDescent="0.25">
      <c r="A6" s="150"/>
      <c r="B6" s="123" t="s">
        <v>1</v>
      </c>
      <c r="C6" s="151" t="s">
        <v>346</v>
      </c>
      <c r="D6" s="152" t="s">
        <v>2281</v>
      </c>
      <c r="F6" s="154"/>
      <c r="G6" s="198"/>
      <c r="H6" s="198"/>
      <c r="I6" s="198"/>
      <c r="J6" s="198"/>
      <c r="K6" s="198"/>
      <c r="L6" s="198"/>
      <c r="M6" s="198"/>
      <c r="N6" s="198"/>
      <c r="O6" s="198"/>
    </row>
    <row r="7" spans="1:15" s="133" customFormat="1" ht="15" customHeight="1" x14ac:dyDescent="0.25">
      <c r="A7" s="134"/>
      <c r="B7" s="140" t="s">
        <v>141</v>
      </c>
      <c r="C7" s="124">
        <f>IF($B$4="","",VLOOKUP($B$4,Lookup,2,FALSE))</f>
        <v>4</v>
      </c>
      <c r="D7" s="146" t="str">
        <f>IF(B4="","",IF($C7=0,"No Effect",VLOOKUP($B$4,Lookup,3,FALSE)))</f>
        <v xml:space="preserve">Increased cover during erosive periods will reduce soil detachment by water.  </v>
      </c>
      <c r="E7" s="130"/>
      <c r="F7" s="135"/>
      <c r="G7" s="136"/>
      <c r="H7" s="132"/>
      <c r="I7" s="131"/>
      <c r="J7" s="131"/>
      <c r="L7" s="132"/>
    </row>
    <row r="8" spans="1:15" s="133" customFormat="1" ht="15" customHeight="1" x14ac:dyDescent="0.2">
      <c r="A8" s="134"/>
      <c r="B8" s="140" t="s">
        <v>142</v>
      </c>
      <c r="C8" s="124">
        <f>IF($B$4="","",VLOOKUP($B$4,Lookup,4,FALSE))</f>
        <v>4</v>
      </c>
      <c r="D8" s="146" t="str">
        <f>IF(B4="","",IF($C8=0,"No Effect",VLOOKUP($B$4,Lookup,5,FALSE)))</f>
        <v xml:space="preserve">Increased cover during erosive periods will reduce soil detachment by wind.   </v>
      </c>
      <c r="F8" s="135"/>
      <c r="G8" s="136"/>
      <c r="H8" s="132"/>
      <c r="I8" s="131"/>
      <c r="J8" s="131"/>
    </row>
    <row r="9" spans="1:15" s="133" customFormat="1" ht="15" customHeight="1" x14ac:dyDescent="0.2">
      <c r="A9" s="134"/>
      <c r="B9" s="140" t="s">
        <v>143</v>
      </c>
      <c r="C9" s="124">
        <f>IF($B$4="","",VLOOKUP($B$4,Lookup,6,FALSE))</f>
        <v>3</v>
      </c>
      <c r="D9" s="146" t="str">
        <f>IF(B4="","",IF($C9=0,"No Effect",VLOOKUP($B$4,Lookup,7,FALSE)))</f>
        <v xml:space="preserve">Increased cover during erosive periods will reduce concentrated flow and associated soil detachment.    </v>
      </c>
      <c r="F9" s="135"/>
      <c r="G9" s="136"/>
      <c r="H9" s="132"/>
      <c r="I9" s="131"/>
      <c r="J9" s="131"/>
    </row>
    <row r="10" spans="1:15" s="133" customFormat="1" ht="15" customHeight="1" x14ac:dyDescent="0.2">
      <c r="A10" s="134"/>
      <c r="B10" s="140" t="s">
        <v>144</v>
      </c>
      <c r="C10" s="124">
        <f>IF($B$4="","",VLOOKUP($B$4,Lookup,8,FALSE))</f>
        <v>2</v>
      </c>
      <c r="D10" s="146">
        <f>IF(B4="","",IF($C10=0,"No Effect",VLOOKUP($B$4,Lookup,9,FALSE)))</f>
        <v>0</v>
      </c>
      <c r="F10" s="135"/>
      <c r="G10" s="136"/>
      <c r="H10" s="132"/>
      <c r="I10" s="131"/>
      <c r="J10" s="131"/>
    </row>
    <row r="11" spans="1:15" s="133" customFormat="1" ht="15" customHeight="1" x14ac:dyDescent="0.2">
      <c r="A11" s="134"/>
      <c r="B11" s="141" t="s">
        <v>2275</v>
      </c>
      <c r="C11" s="125">
        <f>IF($B$4="","",VLOOKUP($B$4,Lookup,10,FALSE))</f>
        <v>0</v>
      </c>
      <c r="D11" s="147" t="str">
        <f>IF(B4="","",IF($C11=0,"No Effect",VLOOKUP($B$4,Lookup,11,FALSE)))</f>
        <v>No Effect</v>
      </c>
      <c r="F11" s="135"/>
      <c r="G11" s="136"/>
      <c r="H11" s="132"/>
      <c r="I11" s="131"/>
      <c r="J11" s="131"/>
    </row>
    <row r="12" spans="1:15" s="153" customFormat="1" ht="17.100000000000001" customHeight="1" x14ac:dyDescent="0.25">
      <c r="A12" s="150"/>
      <c r="B12" s="142" t="s">
        <v>2</v>
      </c>
      <c r="C12" s="157"/>
      <c r="D12" s="158"/>
      <c r="F12" s="159"/>
      <c r="G12" s="155"/>
      <c r="H12" s="156"/>
      <c r="I12" s="154"/>
      <c r="J12" s="154"/>
      <c r="L12" s="156"/>
    </row>
    <row r="13" spans="1:15" s="133" customFormat="1" ht="15" customHeight="1" x14ac:dyDescent="0.2">
      <c r="A13" s="134"/>
      <c r="B13" s="143" t="s">
        <v>349</v>
      </c>
      <c r="C13" s="126">
        <f>IF($B$4="","",VLOOKUP($B$4,Lookup,12,FALSE))</f>
        <v>2</v>
      </c>
      <c r="D13" s="148" t="str">
        <f>IF(B4="","",IF($C13=0,"No Effect",VLOOKUP($B$4,Lookup,13,FALSE)))</f>
        <v>More biomass produced will increase organic matter.</v>
      </c>
      <c r="F13" s="135"/>
      <c r="G13" s="136"/>
      <c r="H13" s="132"/>
      <c r="I13" s="131"/>
      <c r="J13" s="131"/>
      <c r="L13" s="132"/>
    </row>
    <row r="14" spans="1:15" s="133" customFormat="1" ht="15" customHeight="1" x14ac:dyDescent="0.2">
      <c r="A14" s="134"/>
      <c r="B14" s="143" t="s">
        <v>350</v>
      </c>
      <c r="C14" s="126">
        <f>IF($B$4="","",VLOOKUP($B$4,Lookup,14,FALSE))</f>
        <v>2</v>
      </c>
      <c r="D14" s="148" t="str">
        <f>IF(B4="","",IF($C14=0,"No Effect",VLOOKUP($B$4,Lookup,15,FALSE)))</f>
        <v>Increased biomass and roots improve aggregation, which gives better resistance to compaction.</v>
      </c>
      <c r="F14" s="135"/>
      <c r="G14" s="136"/>
      <c r="H14" s="132" t="s">
        <v>348</v>
      </c>
      <c r="I14" s="131"/>
      <c r="J14" s="131"/>
    </row>
    <row r="15" spans="1:15" s="133" customFormat="1" ht="15" customHeight="1" x14ac:dyDescent="0.2">
      <c r="A15" s="134"/>
      <c r="B15" s="143" t="s">
        <v>351</v>
      </c>
      <c r="C15" s="126">
        <f>IF($B$4="","",VLOOKUP($B$4,Lookup,16,FALSE))</f>
        <v>0</v>
      </c>
      <c r="D15" s="148" t="str">
        <f>IF(B4="","",IF($C15=0,"No Effect",VLOOKUP($B$4,Lookup,17,FALSE)))</f>
        <v>No Effect</v>
      </c>
      <c r="F15" s="135"/>
      <c r="G15" s="136"/>
      <c r="H15" s="132"/>
      <c r="I15" s="131"/>
      <c r="J15" s="131"/>
    </row>
    <row r="16" spans="1:15" s="133" customFormat="1" ht="15" customHeight="1" x14ac:dyDescent="0.2">
      <c r="A16" s="134"/>
      <c r="B16" s="144" t="s">
        <v>2280</v>
      </c>
      <c r="C16" s="127">
        <f>IF($B$4="","",VLOOKUP($B$4,Lookup,18,FALSE))</f>
        <v>1</v>
      </c>
      <c r="D16" s="149" t="str">
        <f>IF(B4="","",IF($C16=0,"No Effect",VLOOKUP($B$4,Lookup,19,FALSE)))</f>
        <v>Increased organic matter will buffer salts.</v>
      </c>
      <c r="F16" s="131"/>
      <c r="G16" s="136"/>
      <c r="H16" s="132"/>
      <c r="I16" s="131"/>
      <c r="J16" s="131"/>
    </row>
    <row r="17" spans="1:12" s="153" customFormat="1" ht="17.100000000000001" customHeight="1" x14ac:dyDescent="0.25">
      <c r="A17" s="150"/>
      <c r="B17" s="142" t="s">
        <v>3</v>
      </c>
      <c r="C17" s="157"/>
      <c r="D17" s="160"/>
      <c r="F17" s="154"/>
      <c r="G17" s="155"/>
      <c r="H17" s="156"/>
      <c r="I17" s="154"/>
      <c r="J17" s="154"/>
      <c r="L17" s="156"/>
    </row>
    <row r="18" spans="1:12" s="133" customFormat="1" ht="15" customHeight="1" x14ac:dyDescent="0.2">
      <c r="A18" s="134"/>
      <c r="B18" s="143" t="s">
        <v>151</v>
      </c>
      <c r="C18" s="126">
        <f>IF($B$4="","",VLOOKUP($B$4,Lookup,20,FALSE))</f>
        <v>1</v>
      </c>
      <c r="D18" s="148" t="str">
        <f>IF(B4="","",IF($C18=0,"No Effect",VLOOKUP($B$4,Lookup,21,FALSE)))</f>
        <v>Growing plants will take up excess water. However, infiltration will increase, which may offset some of the benefits.</v>
      </c>
      <c r="F18" s="131"/>
      <c r="G18" s="136"/>
      <c r="H18" s="132"/>
      <c r="I18" s="131"/>
      <c r="J18" s="131"/>
      <c r="L18" s="132"/>
    </row>
    <row r="19" spans="1:12" s="133" customFormat="1" ht="15" customHeight="1" x14ac:dyDescent="0.2">
      <c r="A19" s="134"/>
      <c r="B19" s="143" t="s">
        <v>155</v>
      </c>
      <c r="C19" s="126">
        <f>IF($B$4="","",VLOOKUP($B$4,Lookup,22,FALSE))</f>
        <v>2</v>
      </c>
      <c r="D19" s="148" t="str">
        <f>IF(B4="","",IF($C19=0,"No Effect",VLOOKUP($B$4,Lookup,23,FALSE)))</f>
        <v>Growing plants will reduce runoff and increase infiltration.</v>
      </c>
      <c r="F19" s="131"/>
      <c r="G19" s="136"/>
      <c r="H19" s="132"/>
      <c r="I19" s="131"/>
      <c r="J19" s="131"/>
    </row>
    <row r="20" spans="1:12" s="133" customFormat="1" ht="15" customHeight="1" x14ac:dyDescent="0.2">
      <c r="A20" s="134"/>
      <c r="B20" s="143" t="s">
        <v>154</v>
      </c>
      <c r="C20" s="126">
        <f>IF($B$4="","",VLOOKUP($B$4,Lookup,24,FALSE))</f>
        <v>1</v>
      </c>
      <c r="D20" s="148" t="str">
        <f>IF(B4="","",IF($C20=0,"No Effect",VLOOKUP($B$4,Lookup,25,FALSE)))</f>
        <v>Growing plants will take up excess water. However, infiltration will increase, which may offset some of the benefits.</v>
      </c>
      <c r="F20" s="131"/>
      <c r="G20" s="136"/>
      <c r="H20" s="132"/>
      <c r="I20" s="131"/>
      <c r="J20" s="131"/>
    </row>
    <row r="21" spans="1:12" s="133" customFormat="1" ht="15" customHeight="1" x14ac:dyDescent="0.2">
      <c r="A21" s="134"/>
      <c r="B21" s="144" t="s">
        <v>153</v>
      </c>
      <c r="C21" s="127">
        <f>IF($B$4="","",VLOOKUP($B$4,Lookup,26,FALSE))</f>
        <v>0</v>
      </c>
      <c r="D21" s="149" t="str">
        <f>IF(B4="","",IF($C21=0,"No Effect",VLOOKUP($B$4,Lookup,27,FALSE)))</f>
        <v>No Effect</v>
      </c>
      <c r="F21" s="131"/>
      <c r="G21" s="136"/>
      <c r="H21" s="132"/>
      <c r="I21" s="131"/>
      <c r="J21" s="131"/>
    </row>
    <row r="22" spans="1:12" s="153" customFormat="1" ht="17.100000000000001" customHeight="1" x14ac:dyDescent="0.25">
      <c r="A22" s="150"/>
      <c r="B22" s="142" t="s">
        <v>4</v>
      </c>
      <c r="C22" s="157"/>
      <c r="D22" s="160"/>
      <c r="F22" s="154"/>
      <c r="G22" s="155"/>
      <c r="H22" s="156"/>
      <c r="I22" s="154"/>
      <c r="J22" s="154"/>
      <c r="L22" s="156"/>
    </row>
    <row r="23" spans="1:12" s="133" customFormat="1" ht="15" customHeight="1" x14ac:dyDescent="0.25">
      <c r="A23" s="137"/>
      <c r="B23" s="143" t="s">
        <v>157</v>
      </c>
      <c r="C23" s="126">
        <f>IF($B$4="","",VLOOKUP($B$4,Lookup,28,FALSE))</f>
        <v>0</v>
      </c>
      <c r="D23" s="148" t="str">
        <f>IF(B4="","",IF($C23=0,"No Effect",VLOOKUP($B$4,Lookup,29,FALSE)))</f>
        <v>No Effect</v>
      </c>
      <c r="F23" s="138"/>
      <c r="G23" s="139"/>
      <c r="H23" s="132"/>
      <c r="I23" s="131"/>
      <c r="J23" s="131"/>
    </row>
    <row r="24" spans="1:12" s="133" customFormat="1" ht="15" customHeight="1" x14ac:dyDescent="0.25">
      <c r="A24" s="137"/>
      <c r="B24" s="144" t="s">
        <v>156</v>
      </c>
      <c r="C24" s="127">
        <f>IF($B$4="","",VLOOKUP($B$4,Lookup,30,FALSE))</f>
        <v>0</v>
      </c>
      <c r="D24" s="149" t="str">
        <f>IF(B4="","",IF($C24=0,"No Effect",VLOOKUP($B$4,Lookup,31,FALSE)))</f>
        <v>No Effect</v>
      </c>
      <c r="F24" s="138"/>
      <c r="G24" s="139"/>
      <c r="H24" s="132"/>
      <c r="I24" s="131"/>
      <c r="J24" s="131"/>
    </row>
    <row r="25" spans="1:12" s="153" customFormat="1" ht="17.100000000000001" customHeight="1" x14ac:dyDescent="0.25">
      <c r="A25" s="150"/>
      <c r="B25" s="142" t="s">
        <v>5</v>
      </c>
      <c r="C25" s="157"/>
      <c r="D25" s="161"/>
      <c r="F25" s="154"/>
      <c r="G25" s="155"/>
      <c r="H25" s="156"/>
      <c r="I25" s="154"/>
      <c r="J25" s="154"/>
      <c r="L25" s="156"/>
    </row>
    <row r="26" spans="1:12" s="133" customFormat="1" ht="15" customHeight="1" x14ac:dyDescent="0.2">
      <c r="A26" s="134"/>
      <c r="B26" s="143" t="s">
        <v>353</v>
      </c>
      <c r="C26" s="126">
        <f>IF($B$4="","",VLOOKUP($B$4,Lookup,32,FALSE))</f>
        <v>2</v>
      </c>
      <c r="D26" s="148" t="str">
        <f>IF(B4="","",IF($C26=0,"No Effect",VLOOKUP($B$4,Lookup,33,FALSE)))</f>
        <v>The action reduces runoff and erosion.</v>
      </c>
      <c r="F26" s="131"/>
      <c r="G26" s="136"/>
      <c r="H26" s="132"/>
      <c r="I26" s="131"/>
      <c r="J26" s="131"/>
    </row>
    <row r="27" spans="1:12" s="133" customFormat="1" ht="15" customHeight="1" x14ac:dyDescent="0.2">
      <c r="A27" s="134"/>
      <c r="B27" s="143" t="s">
        <v>354</v>
      </c>
      <c r="C27" s="126">
        <f>IF($B$4="","",VLOOKUP($B$4,Lookup,34,FALSE))</f>
        <v>2</v>
      </c>
      <c r="D27" s="148" t="str">
        <f>IF(B4="","",IF($C27=0,"No Effect",VLOOKUP($B$4,Lookup,35,FALSE)))</f>
        <v xml:space="preserve">The action increases soil organic matter, biological activity, and pesticide uptake.  </v>
      </c>
      <c r="F27" s="131"/>
      <c r="G27" s="136"/>
      <c r="H27" s="132"/>
      <c r="I27" s="131"/>
      <c r="J27" s="131"/>
    </row>
    <row r="28" spans="1:12" s="133" customFormat="1" ht="15" customHeight="1" x14ac:dyDescent="0.2">
      <c r="A28" s="134"/>
      <c r="B28" s="143" t="s">
        <v>355</v>
      </c>
      <c r="C28" s="126">
        <f>IF($B$4="","",VLOOKUP($B$4,Lookup,36,FALSE))</f>
        <v>2</v>
      </c>
      <c r="D28" s="148" t="str">
        <f>IF(B4="","",IF($C28=0,"No Effect",VLOOKUP($B$4,Lookup,37,FALSE)))</f>
        <v>The action reduces erosion and runoff and transport of nutrients. Cover crops can uptake excess nutrients.</v>
      </c>
      <c r="F28" s="131"/>
      <c r="G28" s="136"/>
      <c r="H28" s="132"/>
      <c r="I28" s="131"/>
      <c r="J28" s="131"/>
    </row>
    <row r="29" spans="1:12" s="133" customFormat="1" ht="15" customHeight="1" x14ac:dyDescent="0.2">
      <c r="A29" s="134"/>
      <c r="B29" s="143" t="s">
        <v>2266</v>
      </c>
      <c r="C29" s="126">
        <f>IF($B$4="","",VLOOKUP($B$4,Lookup,38,FALSE))</f>
        <v>2</v>
      </c>
      <c r="D29" s="148" t="str">
        <f>IF(B4="","",IF($C29=0,"No Effect",VLOOKUP($B$4,Lookup,39,FALSE)))</f>
        <v xml:space="preserve">The action utilizes excess nutrients and increases organic matter. The additional organic matter will increase cation exchange capacity which will hold nutrients. </v>
      </c>
      <c r="F29" s="131"/>
      <c r="G29" s="136"/>
      <c r="H29" s="132"/>
      <c r="I29" s="131"/>
      <c r="J29" s="131"/>
    </row>
    <row r="30" spans="1:12" s="133" customFormat="1" ht="15" customHeight="1" x14ac:dyDescent="0.2">
      <c r="A30" s="134"/>
      <c r="B30" s="143" t="s">
        <v>2265</v>
      </c>
      <c r="C30" s="126">
        <f>IF($B$4="","",VLOOKUP($B$4,Lookup,40,FALSE))</f>
        <v>1</v>
      </c>
      <c r="D30" s="148">
        <f>IF(B4="","",IF($C30=0,"No Effect",VLOOKUP($B$4,Lookup,41,FALSE)))</f>
        <v>0</v>
      </c>
      <c r="F30" s="131"/>
      <c r="G30" s="136"/>
      <c r="H30" s="132"/>
      <c r="I30" s="131"/>
      <c r="J30" s="131"/>
    </row>
    <row r="31" spans="1:12" s="133" customFormat="1" ht="15" customHeight="1" x14ac:dyDescent="0.2">
      <c r="A31" s="134"/>
      <c r="B31" s="143" t="s">
        <v>2264</v>
      </c>
      <c r="C31" s="126">
        <f>IF($B$4="","",VLOOKUP($B$4,Lookup,42,FALSE))</f>
        <v>1</v>
      </c>
      <c r="D31" s="148" t="str">
        <f>IF(B4="","",IF($C31=0,"No Effect",VLOOKUP($B$4,Lookup,43,FALSE)))</f>
        <v>Cover crops can take up salts and water reducing the leaching potential of salts.</v>
      </c>
      <c r="F31" s="131"/>
      <c r="G31" s="136"/>
      <c r="H31" s="132"/>
      <c r="I31" s="131"/>
      <c r="J31" s="131"/>
    </row>
    <row r="32" spans="1:12" s="133" customFormat="1" ht="15" customHeight="1" x14ac:dyDescent="0.2">
      <c r="A32" s="134"/>
      <c r="B32" s="143" t="s">
        <v>2276</v>
      </c>
      <c r="C32" s="126">
        <f>IF($B$4="","",VLOOKUP($B$4,Lookup,44,FALSE))</f>
        <v>2</v>
      </c>
      <c r="D32" s="148" t="str">
        <f>IF(B4="","",IF($C32=0,"No Effect",VLOOKUP($B$4,Lookup,45,FALSE)))</f>
        <v>Less erosion and runoff reduces delivery of pathogens.</v>
      </c>
      <c r="F32" s="131"/>
      <c r="G32" s="136"/>
      <c r="H32" s="132"/>
      <c r="I32" s="131"/>
      <c r="J32" s="131"/>
    </row>
    <row r="33" spans="1:10" s="133" customFormat="1" ht="15" customHeight="1" x14ac:dyDescent="0.2">
      <c r="A33" s="134"/>
      <c r="B33" s="143" t="s">
        <v>2277</v>
      </c>
      <c r="C33" s="126">
        <f>IF($B$4="","",VLOOKUP($B$4,Lookup,46,FALSE))</f>
        <v>2</v>
      </c>
      <c r="D33" s="148" t="str">
        <f>IF(B4="","",IF($C33=0,"No Effect",VLOOKUP($B$4,Lookup,47,FALSE)))</f>
        <v>The action increases organic matter promoting microbial activity which competes with pathogens.</v>
      </c>
      <c r="F33" s="131"/>
      <c r="G33" s="136"/>
      <c r="H33" s="132"/>
      <c r="I33" s="131"/>
      <c r="J33" s="131"/>
    </row>
    <row r="34" spans="1:10" s="133" customFormat="1" ht="15" customHeight="1" x14ac:dyDescent="0.2">
      <c r="A34" s="134"/>
      <c r="B34" s="143" t="s">
        <v>166</v>
      </c>
      <c r="C34" s="126">
        <f>IF($B$4="","",VLOOKUP($B$4,Lookup,48,FALSE))</f>
        <v>2</v>
      </c>
      <c r="D34" s="148" t="str">
        <f>IF(B4="","",IF($C34=0,"No Effect",VLOOKUP($B$4,Lookup,49,FALSE)))</f>
        <v>Vegetation will reduce erosion and transport of sediment.</v>
      </c>
      <c r="F34" s="131"/>
      <c r="G34" s="136"/>
      <c r="H34" s="132"/>
      <c r="I34" s="131"/>
      <c r="J34" s="131"/>
    </row>
    <row r="35" spans="1:10" s="133" customFormat="1" ht="15" customHeight="1" x14ac:dyDescent="0.2">
      <c r="A35" s="134"/>
      <c r="B35" s="143" t="s">
        <v>167</v>
      </c>
      <c r="C35" s="126">
        <f>IF($B$4="","",VLOOKUP($B$4,Lookup,50,FALSE))</f>
        <v>1</v>
      </c>
      <c r="D35" s="148">
        <f>IF(B4="","",IF($C35=0,"No Effect",VLOOKUP($B$4,Lookup,51,FALSE)))</f>
        <v>0</v>
      </c>
      <c r="F35" s="131"/>
      <c r="G35" s="136"/>
      <c r="H35" s="132"/>
      <c r="I35" s="131"/>
      <c r="J35" s="131"/>
    </row>
    <row r="36" spans="1:10" s="133" customFormat="1" ht="15" customHeight="1" x14ac:dyDescent="0.2">
      <c r="A36" s="134"/>
      <c r="B36" s="143" t="s">
        <v>2278</v>
      </c>
      <c r="C36" s="126">
        <f>IF($B$4="","",VLOOKUP($B$4,Lookup,52,FALSE))</f>
        <v>2</v>
      </c>
      <c r="D36" s="148">
        <f>IF(B4="","",IF($C36=0,"No Effect",VLOOKUP($B$4,Lookup,53,FALSE)))</f>
        <v>0</v>
      </c>
      <c r="F36" s="131"/>
      <c r="G36" s="136"/>
      <c r="H36" s="132"/>
      <c r="I36" s="131"/>
      <c r="J36" s="131"/>
    </row>
    <row r="37" spans="1:10" s="133" customFormat="1" ht="15" customHeight="1" x14ac:dyDescent="0.2">
      <c r="A37" s="134"/>
      <c r="B37" s="144" t="s">
        <v>2279</v>
      </c>
      <c r="C37" s="127">
        <f>IF($B$4="","",VLOOKUP($B$4,Lookup,54,FALSE))</f>
        <v>0</v>
      </c>
      <c r="D37" s="149" t="str">
        <f>IF(B4="","",IF($C37=0,"No Effect",VLOOKUP($B$4,Lookup,55,FALSE)))</f>
        <v>No Effect</v>
      </c>
      <c r="F37" s="131"/>
      <c r="G37" s="136"/>
      <c r="H37" s="132"/>
      <c r="I37" s="131"/>
      <c r="J37" s="131"/>
    </row>
    <row r="38" spans="1:10" s="153" customFormat="1" ht="17.100000000000001" customHeight="1" x14ac:dyDescent="0.25">
      <c r="A38" s="162"/>
      <c r="B38" s="142" t="s">
        <v>6</v>
      </c>
      <c r="C38" s="157"/>
      <c r="D38" s="161"/>
      <c r="F38" s="154"/>
      <c r="G38" s="163"/>
      <c r="H38" s="156"/>
      <c r="I38" s="154"/>
      <c r="J38" s="154"/>
    </row>
    <row r="39" spans="1:10" s="133" customFormat="1" ht="15" customHeight="1" x14ac:dyDescent="0.25">
      <c r="A39" s="137"/>
      <c r="B39" s="140" t="s">
        <v>2262</v>
      </c>
      <c r="C39" s="124">
        <f>IF($B$4="","",VLOOKUP($B$4,Lookup,56,FALSE))</f>
        <v>3</v>
      </c>
      <c r="D39" s="146" t="str">
        <f>IF(B4="","",IF($C39=0,"No Effect",VLOOKUP($B$4,Lookup,57,FALSE)))</f>
        <v>Ground cover helps reduce wind erosion and generation of fugitive dust.</v>
      </c>
      <c r="F39" s="138"/>
      <c r="G39" s="139"/>
      <c r="H39" s="132"/>
      <c r="I39" s="131"/>
      <c r="J39" s="131"/>
    </row>
    <row r="40" spans="1:10" s="133" customFormat="1" ht="15" customHeight="1" x14ac:dyDescent="0.25">
      <c r="A40" s="137"/>
      <c r="B40" s="140" t="s">
        <v>360</v>
      </c>
      <c r="C40" s="124">
        <f>IF($B$4="","",VLOOKUP($B$4,Lookup,58,FALSE))</f>
        <v>0</v>
      </c>
      <c r="D40" s="146" t="str">
        <f>IF(B4="","",IF($C40=0,"No Effect",VLOOKUP($B$4,Lookup,59,FALSE)))</f>
        <v>No Effect</v>
      </c>
      <c r="F40" s="138"/>
      <c r="G40" s="139"/>
      <c r="H40" s="132"/>
      <c r="I40" s="131"/>
      <c r="J40" s="131"/>
    </row>
    <row r="41" spans="1:10" s="133" customFormat="1" ht="15" customHeight="1" x14ac:dyDescent="0.25">
      <c r="A41" s="137"/>
      <c r="B41" s="140" t="s">
        <v>2261</v>
      </c>
      <c r="C41" s="124">
        <f>IF($B$4="","",VLOOKUP($B$4,Lookup,60,FALSE))</f>
        <v>1</v>
      </c>
      <c r="D41" s="146" t="str">
        <f>IF(B4="","",IF($C41=0,"No Effect",VLOOKUP($B$4,Lookup,61,FALSE)))</f>
        <v>Vegetation removes CO2 from the air and stores it in the form of carbon in the plants and soil.</v>
      </c>
      <c r="F41" s="138"/>
      <c r="G41" s="139"/>
      <c r="H41" s="132"/>
      <c r="I41" s="131"/>
      <c r="J41" s="131"/>
    </row>
    <row r="42" spans="1:10" s="133" customFormat="1" ht="15" customHeight="1" x14ac:dyDescent="0.25">
      <c r="A42" s="137"/>
      <c r="B42" s="141" t="s">
        <v>361</v>
      </c>
      <c r="C42" s="125">
        <f>IF($B$4="","",VLOOKUP($B$4,Lookup,62,FALSE))</f>
        <v>0</v>
      </c>
      <c r="D42" s="147" t="str">
        <f>IF(B4="","",IF($C42=0,"No Effect",VLOOKUP($B$4,Lookup,63,FALSE)))</f>
        <v>No Effect</v>
      </c>
      <c r="F42" s="138"/>
      <c r="G42" s="139"/>
      <c r="H42" s="132"/>
      <c r="I42" s="131"/>
      <c r="J42" s="131"/>
    </row>
    <row r="43" spans="1:10" s="153" customFormat="1" ht="17.100000000000001" customHeight="1" x14ac:dyDescent="0.25">
      <c r="A43" s="162"/>
      <c r="B43" s="145" t="s">
        <v>7</v>
      </c>
      <c r="C43" s="164"/>
      <c r="D43" s="165"/>
      <c r="F43" s="154"/>
      <c r="G43" s="163"/>
      <c r="H43" s="156"/>
      <c r="I43" s="154"/>
      <c r="J43" s="154"/>
    </row>
    <row r="44" spans="1:10" s="133" customFormat="1" ht="15" customHeight="1" x14ac:dyDescent="0.25">
      <c r="A44" s="137"/>
      <c r="B44" s="140" t="s">
        <v>2269</v>
      </c>
      <c r="C44" s="124">
        <f>IF($B$4="","",VLOOKUP($B$4,Lookup,64,FALSE))</f>
        <v>2</v>
      </c>
      <c r="D44" s="146" t="str">
        <f>IF(B4="","",IF($C44=0,"No Effect",VLOOKUP($B$4,Lookup,65,FALSE)))</f>
        <v>Plants are selected and managed to maintain optimal productivity and health and can contribute to subsequent crop health and productivity.</v>
      </c>
      <c r="F44" s="138"/>
      <c r="G44" s="139"/>
      <c r="H44" s="132"/>
      <c r="I44" s="131"/>
      <c r="J44" s="131"/>
    </row>
    <row r="45" spans="1:10" s="133" customFormat="1" ht="15" customHeight="1" x14ac:dyDescent="0.25">
      <c r="A45" s="137"/>
      <c r="B45" s="140" t="s">
        <v>2268</v>
      </c>
      <c r="C45" s="124">
        <f>IF($B$4="","",VLOOKUP($B$4,Lookup,66,FALSE))</f>
        <v>0</v>
      </c>
      <c r="D45" s="146" t="str">
        <f>IF(B4="","",IF($C45=0,"No Effect",VLOOKUP($B$4,Lookup,67,FALSE)))</f>
        <v>No Effect</v>
      </c>
      <c r="F45" s="138"/>
      <c r="G45" s="139"/>
      <c r="H45" s="132"/>
      <c r="I45" s="131"/>
      <c r="J45" s="131"/>
    </row>
    <row r="46" spans="1:10" s="133" customFormat="1" ht="15" customHeight="1" x14ac:dyDescent="0.25">
      <c r="A46" s="137"/>
      <c r="B46" s="140" t="s">
        <v>362</v>
      </c>
      <c r="C46" s="124">
        <f>IF($B$4="","",VLOOKUP($B$4,Lookup,68,FALSE))</f>
        <v>2</v>
      </c>
      <c r="D46" s="146" t="str">
        <f>IF(B4="","",IF($C46=0,"No Effect",VLOOKUP($B$4,Lookup,69,FALSE)))</f>
        <v xml:space="preserve">Vegetation is installed and managed to control undesired species. </v>
      </c>
      <c r="F46" s="138"/>
      <c r="G46" s="139"/>
      <c r="H46" s="132"/>
      <c r="I46" s="131"/>
      <c r="J46" s="131"/>
    </row>
    <row r="47" spans="1:10" s="133" customFormat="1" ht="15" customHeight="1" x14ac:dyDescent="0.25">
      <c r="A47" s="137"/>
      <c r="B47" s="141" t="s">
        <v>2267</v>
      </c>
      <c r="C47" s="125">
        <f>IF($B$4="","",VLOOKUP($B$4,Lookup,70,FALSE))</f>
        <v>-1</v>
      </c>
      <c r="D47" s="147">
        <f>IF(B4="","",IF($C47=0,"No Effect",VLOOKUP($B$4,Lookup,71,FALSE)))</f>
        <v>0</v>
      </c>
      <c r="F47" s="138"/>
      <c r="G47" s="139"/>
      <c r="H47" s="132"/>
      <c r="I47" s="131"/>
      <c r="J47" s="131"/>
    </row>
    <row r="48" spans="1:10" s="153" customFormat="1" ht="17.100000000000001" customHeight="1" x14ac:dyDescent="0.25">
      <c r="A48" s="162"/>
      <c r="B48" s="145" t="s">
        <v>2252</v>
      </c>
      <c r="C48" s="164"/>
      <c r="D48" s="165"/>
      <c r="F48" s="154"/>
      <c r="G48" s="163"/>
      <c r="H48" s="156"/>
      <c r="I48" s="154"/>
      <c r="J48" s="154"/>
    </row>
    <row r="49" spans="1:10" s="133" customFormat="1" ht="15" customHeight="1" x14ac:dyDescent="0.25">
      <c r="A49" s="137"/>
      <c r="B49" s="140" t="s">
        <v>2235</v>
      </c>
      <c r="C49" s="124">
        <f>IF($B$4="","",VLOOKUP($B$4,Lookup,72,FALSE))</f>
        <v>1</v>
      </c>
      <c r="D49" s="146" t="str">
        <f>IF(B4="","",IF($C49=0,"No Effect",VLOOKUP($B$4,Lookup,73,FALSE)))</f>
        <v xml:space="preserve">Increased quality and quantity of vegetation provides more food for wildlife. </v>
      </c>
      <c r="F49" s="138"/>
      <c r="G49" s="139"/>
      <c r="H49" s="132"/>
      <c r="I49" s="131"/>
      <c r="J49" s="131"/>
    </row>
    <row r="50" spans="1:10" s="133" customFormat="1" ht="15" customHeight="1" x14ac:dyDescent="0.25">
      <c r="A50" s="137"/>
      <c r="B50" s="140" t="s">
        <v>2236</v>
      </c>
      <c r="C50" s="124">
        <f>IF($B$4="","",VLOOKUP($B$4,Lookup,74,FALSE))</f>
        <v>1</v>
      </c>
      <c r="D50" s="146" t="str">
        <f>IF(B4="","",IF($C50=0,"No Effect",VLOOKUP($B$4,Lookup,75,FALSE)))</f>
        <v xml:space="preserve">Increased quality and quantity of vegetation provides more cover for wildlife. </v>
      </c>
      <c r="F50" s="138"/>
      <c r="G50" s="139"/>
      <c r="H50" s="132"/>
      <c r="I50" s="131"/>
      <c r="J50" s="131"/>
    </row>
    <row r="51" spans="1:10" s="133" customFormat="1" ht="15" customHeight="1" x14ac:dyDescent="0.25">
      <c r="A51" s="137"/>
      <c r="B51" s="140" t="s">
        <v>2237</v>
      </c>
      <c r="C51" s="124">
        <f>IF($B$4="","",VLOOKUP($B$4,Lookup,76,FALSE))</f>
        <v>0</v>
      </c>
      <c r="D51" s="146" t="str">
        <f>IF(B4="","",IF($C51=0,"No Effect",VLOOKUP($B$4,Lookup,77,FALSE)))</f>
        <v>No Effect</v>
      </c>
      <c r="F51" s="138"/>
      <c r="G51" s="139"/>
      <c r="H51" s="132"/>
      <c r="I51" s="131"/>
      <c r="J51" s="131"/>
    </row>
    <row r="52" spans="1:10" s="133" customFormat="1" ht="15" customHeight="1" x14ac:dyDescent="0.25">
      <c r="A52" s="137"/>
      <c r="B52" s="141" t="s">
        <v>2238</v>
      </c>
      <c r="C52" s="125">
        <f>IF($B$4="","",VLOOKUP($B$4,Lookup,78,FALSE))</f>
        <v>1</v>
      </c>
      <c r="D52" s="147" t="str">
        <f>IF(B4="","",IF($C52=0,"No Effect",VLOOKUP($B$4,Lookup,79,FALSE)))</f>
        <v>Increased cover will increase space for wildlife. May be used to connect other cover areas.</v>
      </c>
      <c r="F52" s="138"/>
      <c r="G52" s="139"/>
      <c r="H52" s="132"/>
      <c r="I52" s="131"/>
      <c r="J52" s="131"/>
    </row>
    <row r="53" spans="1:10" s="153" customFormat="1" ht="17.100000000000001" customHeight="1" x14ac:dyDescent="0.25">
      <c r="A53" s="162"/>
      <c r="B53" s="145" t="s">
        <v>9</v>
      </c>
      <c r="C53" s="164"/>
      <c r="D53" s="165"/>
      <c r="F53" s="154"/>
      <c r="G53" s="163"/>
      <c r="H53" s="156"/>
      <c r="I53" s="154"/>
      <c r="J53" s="154"/>
    </row>
    <row r="54" spans="1:10" s="133" customFormat="1" ht="15" customHeight="1" x14ac:dyDescent="0.25">
      <c r="A54" s="137"/>
      <c r="B54" s="140" t="s">
        <v>2258</v>
      </c>
      <c r="C54" s="124">
        <f>IF($B$4="","",VLOOKUP($B$4,Lookup,80,FALSE))</f>
        <v>0</v>
      </c>
      <c r="D54" s="146" t="str">
        <f>IF(B4="","",IF($C54=0,"No Effect",VLOOKUP($B$4,Lookup,81,FALSE)))</f>
        <v>No Effect</v>
      </c>
      <c r="F54" s="138"/>
      <c r="G54" s="139"/>
      <c r="H54" s="132"/>
      <c r="I54" s="131"/>
      <c r="J54" s="131"/>
    </row>
    <row r="55" spans="1:10" s="133" customFormat="1" ht="15" customHeight="1" x14ac:dyDescent="0.25">
      <c r="A55" s="137"/>
      <c r="B55" s="140" t="s">
        <v>363</v>
      </c>
      <c r="C55" s="124">
        <f>IF($B$4="","",VLOOKUP($B$4,Lookup,82,FALSE))</f>
        <v>0</v>
      </c>
      <c r="D55" s="146" t="str">
        <f>IF(B4="","",IF($C55=0,"No Effect",VLOOKUP($B$4,Lookup,83,FALSE)))</f>
        <v>No Effect</v>
      </c>
      <c r="F55" s="138"/>
      <c r="G55" s="139"/>
      <c r="H55" s="132"/>
      <c r="I55" s="131"/>
      <c r="J55" s="131"/>
    </row>
    <row r="56" spans="1:10" s="133" customFormat="1" ht="15" customHeight="1" x14ac:dyDescent="0.25">
      <c r="A56" s="137"/>
      <c r="B56" s="141" t="s">
        <v>364</v>
      </c>
      <c r="C56" s="125">
        <f>IF($B$4="","",VLOOKUP($B$4,Lookup,84,FALSE))</f>
        <v>0</v>
      </c>
      <c r="D56" s="147" t="str">
        <f>IF(B4="","",IF($C56=0,"No Effect",VLOOKUP($B$4,Lookup,85,FALSE)))</f>
        <v>No Effect</v>
      </c>
      <c r="F56" s="138"/>
      <c r="G56" s="139"/>
      <c r="H56" s="132"/>
      <c r="I56" s="131"/>
      <c r="J56" s="131"/>
    </row>
    <row r="57" spans="1:10" s="153" customFormat="1" ht="17.100000000000001" customHeight="1" x14ac:dyDescent="0.25">
      <c r="A57" s="162"/>
      <c r="B57" s="145" t="s">
        <v>10</v>
      </c>
      <c r="C57" s="164"/>
      <c r="D57" s="165"/>
      <c r="F57" s="154"/>
      <c r="G57" s="163"/>
      <c r="H57" s="156"/>
      <c r="I57" s="154"/>
      <c r="J57" s="154"/>
    </row>
    <row r="58" spans="1:10" s="133" customFormat="1" ht="15" customHeight="1" x14ac:dyDescent="0.25">
      <c r="A58" s="137"/>
      <c r="B58" s="140" t="s">
        <v>365</v>
      </c>
      <c r="C58" s="124">
        <f>IF($B$4="","",VLOOKUP($B$4,Lookup,86,FALSE))</f>
        <v>0</v>
      </c>
      <c r="D58" s="146" t="str">
        <f>IF(B4="","",IF($C58=0,"No Effect",VLOOKUP($B$4,Lookup,87,FALSE)))</f>
        <v>No Effect</v>
      </c>
      <c r="F58" s="138"/>
      <c r="G58" s="139"/>
      <c r="H58" s="132"/>
      <c r="I58" s="131"/>
      <c r="J58" s="131"/>
    </row>
    <row r="59" spans="1:10" s="133" customFormat="1" ht="15" customHeight="1" x14ac:dyDescent="0.25">
      <c r="A59" s="137"/>
      <c r="B59" s="140" t="s">
        <v>2270</v>
      </c>
      <c r="C59" s="124">
        <f>IF($B$4="","",VLOOKUP($B$4,Lookup,88,FALSE))</f>
        <v>2</v>
      </c>
      <c r="D59" s="146" t="str">
        <f>IF(B4="","",IF($C59=0,"No Effect",VLOOKUP($B$4,Lookup,89,FALSE)))</f>
        <v>Cover crops can reduce nitrogen inputs.</v>
      </c>
      <c r="F59" s="138"/>
      <c r="G59" s="139"/>
      <c r="H59" s="132"/>
      <c r="I59" s="131"/>
      <c r="J59" s="131"/>
    </row>
    <row r="60" spans="1:10" s="133" customFormat="1" ht="15.75" x14ac:dyDescent="0.25">
      <c r="A60" s="129"/>
      <c r="B60" s="129"/>
      <c r="C60" s="60"/>
      <c r="D60" s="129"/>
      <c r="E60" s="129"/>
      <c r="F60" s="138"/>
      <c r="G60" s="131"/>
      <c r="H60" s="131"/>
      <c r="I60" s="131"/>
      <c r="J60" s="131"/>
    </row>
    <row r="61" spans="1:10" x14ac:dyDescent="0.2">
      <c r="A61" s="8"/>
      <c r="C61" s="62" t="s">
        <v>2248</v>
      </c>
      <c r="D61" s="128"/>
      <c r="F61" s="12"/>
      <c r="G61" s="11"/>
    </row>
    <row r="62" spans="1:10" ht="64.5" customHeight="1" x14ac:dyDescent="0.2">
      <c r="A62" s="8"/>
      <c r="C62" s="195" t="s">
        <v>2256</v>
      </c>
      <c r="D62" s="195"/>
      <c r="E62" s="121"/>
      <c r="F62" s="122"/>
      <c r="G62" s="122"/>
      <c r="H62" s="122"/>
      <c r="I62" s="122"/>
      <c r="J62" s="122"/>
    </row>
    <row r="63" spans="1:10" ht="38.25" customHeight="1" x14ac:dyDescent="0.2">
      <c r="A63" s="8"/>
      <c r="C63" s="195" t="s">
        <v>2257</v>
      </c>
      <c r="D63" s="195"/>
      <c r="E63" s="121"/>
      <c r="F63" s="122"/>
      <c r="G63" s="122"/>
      <c r="H63" s="122"/>
      <c r="I63" s="122"/>
      <c r="J63" s="122"/>
    </row>
  </sheetData>
  <sheetProtection sheet="1" objects="1" scenarios="1"/>
  <mergeCells count="5">
    <mergeCell ref="C62:D62"/>
    <mergeCell ref="C63:D63"/>
    <mergeCell ref="B2:D2"/>
    <mergeCell ref="B4:D4"/>
    <mergeCell ref="G6:O6"/>
  </mergeCells>
  <conditionalFormatting sqref="C7:C59">
    <cfRule type="dataBar" priority="1">
      <dataBar>
        <cfvo type="min"/>
        <cfvo type="max"/>
        <color rgb="FFFFB628"/>
      </dataBar>
      <extLst>
        <ext xmlns:x14="http://schemas.microsoft.com/office/spreadsheetml/2009/9/main" uri="{B025F937-C7B1-47D3-B67F-A62EFF666E3E}">
          <x14:id>{CE78C86E-5FD5-4FFE-B88E-C869DCF30C45}</x14:id>
        </ext>
      </extLst>
    </cfRule>
    <cfRule type="colorScale" priority="3">
      <colorScale>
        <cfvo type="num" val="-5"/>
        <cfvo type="num" val="0"/>
        <cfvo type="num" val="5"/>
        <color theme="7"/>
        <color theme="0"/>
        <color rgb="FF63BE7B"/>
      </colorScale>
    </cfRule>
  </conditionalFormatting>
  <pageMargins left="0.75" right="0.75" top="1" bottom="0.75" header="0.5" footer="0.5"/>
  <pageSetup scale="67" orientation="portrait" horizontalDpi="150" verticalDpi="150" r:id="rId1"/>
  <headerFooter scaleWithDoc="0" alignWithMargins="0">
    <oddFooter>&amp;LFOTG, Section V
Conservation Practice Physical Effects (CPPE)&amp;R NRCS, CO 
October 2016</oddFooter>
  </headerFooter>
  <drawing r:id="rId2"/>
  <legacyDrawing r:id="rId3"/>
  <controls>
    <mc:AlternateContent xmlns:mc="http://schemas.openxmlformats.org/markup-compatibility/2006">
      <mc:Choice Requires="x14">
        <control shapeId="15364" r:id="rId4" name="PracticeSelect">
          <controlPr locked="0" print="0" autoLine="0" linkedCell="B4" listFillRange="CPS" r:id="rId5">
            <anchor moveWithCells="1">
              <from>
                <xdr:col>1</xdr:col>
                <xdr:colOff>38100</xdr:colOff>
                <xdr:row>2</xdr:row>
                <xdr:rowOff>47625</xdr:rowOff>
              </from>
              <to>
                <xdr:col>3</xdr:col>
                <xdr:colOff>2571750</xdr:colOff>
                <xdr:row>3</xdr:row>
                <xdr:rowOff>152400</xdr:rowOff>
              </to>
            </anchor>
          </controlPr>
        </control>
      </mc:Choice>
      <mc:Fallback>
        <control shapeId="15364" r:id="rId4" name="PracticeSelect"/>
      </mc:Fallback>
    </mc:AlternateContent>
  </controls>
  <extLst>
    <ext xmlns:x14="http://schemas.microsoft.com/office/spreadsheetml/2009/9/main" uri="{78C0D931-6437-407d-A8EE-F0AAD7539E65}">
      <x14:conditionalFormattings>
        <x14:conditionalFormatting xmlns:xm="http://schemas.microsoft.com/office/excel/2006/main">
          <x14:cfRule type="dataBar" id="{CE78C86E-5FD5-4FFE-B88E-C869DCF30C45}">
            <x14:dataBar minLength="0" maxLength="100" border="1" negativeBarBorderColorSameAsPositive="0">
              <x14:cfvo type="autoMin"/>
              <x14:cfvo type="autoMax"/>
              <x14:borderColor rgb="FFFFB628"/>
              <x14:negativeFillColor rgb="FFFF0000"/>
              <x14:negativeBorderColor rgb="FFFF0000"/>
              <x14:axisColor rgb="FF000000"/>
            </x14:dataBar>
          </x14:cfRule>
          <xm:sqref>C7:C59</xm:sqref>
        </x14:conditionalFormatting>
      </x14:conditionalFormatting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theme="5"/>
    <pageSetUpPr fitToPage="1"/>
  </sheetPr>
  <dimension ref="A1:L67"/>
  <sheetViews>
    <sheetView showGridLines="0" showRowColHeaders="0" tabSelected="1" zoomScaleNormal="100" workbookViewId="0">
      <selection activeCell="M5" sqref="M5"/>
    </sheetView>
  </sheetViews>
  <sheetFormatPr defaultRowHeight="12.75" x14ac:dyDescent="0.2"/>
  <cols>
    <col min="1" max="1" width="2.7109375" style="12" customWidth="1"/>
    <col min="2" max="2" width="37.7109375" style="12" customWidth="1"/>
    <col min="3" max="3" width="18.7109375" style="46" customWidth="1"/>
    <col min="4" max="4" width="1.7109375" style="51" customWidth="1"/>
    <col min="5" max="5" width="18.7109375" style="13" customWidth="1"/>
    <col min="6" max="6" width="1.7109375" style="19" customWidth="1"/>
    <col min="7" max="7" width="18.7109375" style="12" customWidth="1"/>
    <col min="8" max="8" width="1.7109375" style="11" customWidth="1"/>
    <col min="9" max="9" width="18.7109375" style="12" customWidth="1"/>
    <col min="10" max="10" width="0.7109375" style="12" customWidth="1"/>
    <col min="11" max="11" width="12.7109375" style="12" customWidth="1"/>
    <col min="12" max="12" width="10.7109375" style="12" customWidth="1"/>
    <col min="13" max="240" width="9.140625" style="12"/>
    <col min="241" max="241" width="7.7109375" style="12" customWidth="1"/>
    <col min="242" max="242" width="6.28515625" style="12" bestFit="1" customWidth="1"/>
    <col min="243" max="243" width="28.7109375" style="12" customWidth="1"/>
    <col min="244" max="244" width="14.7109375" style="12" customWidth="1"/>
    <col min="245" max="262" width="12.7109375" style="12" customWidth="1"/>
    <col min="263" max="268" width="10.7109375" style="12" customWidth="1"/>
    <col min="269" max="496" width="9.140625" style="12"/>
    <col min="497" max="497" width="7.7109375" style="12" customWidth="1"/>
    <col min="498" max="498" width="6.28515625" style="12" bestFit="1" customWidth="1"/>
    <col min="499" max="499" width="28.7109375" style="12" customWidth="1"/>
    <col min="500" max="500" width="14.7109375" style="12" customWidth="1"/>
    <col min="501" max="518" width="12.7109375" style="12" customWidth="1"/>
    <col min="519" max="524" width="10.7109375" style="12" customWidth="1"/>
    <col min="525" max="752" width="9.140625" style="12"/>
    <col min="753" max="753" width="7.7109375" style="12" customWidth="1"/>
    <col min="754" max="754" width="6.28515625" style="12" bestFit="1" customWidth="1"/>
    <col min="755" max="755" width="28.7109375" style="12" customWidth="1"/>
    <col min="756" max="756" width="14.7109375" style="12" customWidth="1"/>
    <col min="757" max="774" width="12.7109375" style="12" customWidth="1"/>
    <col min="775" max="780" width="10.7109375" style="12" customWidth="1"/>
    <col min="781" max="1008" width="9.140625" style="12"/>
    <col min="1009" max="1009" width="7.7109375" style="12" customWidth="1"/>
    <col min="1010" max="1010" width="6.28515625" style="12" bestFit="1" customWidth="1"/>
    <col min="1011" max="1011" width="28.7109375" style="12" customWidth="1"/>
    <col min="1012" max="1012" width="14.7109375" style="12" customWidth="1"/>
    <col min="1013" max="1030" width="12.7109375" style="12" customWidth="1"/>
    <col min="1031" max="1036" width="10.7109375" style="12" customWidth="1"/>
    <col min="1037" max="1264" width="9.140625" style="12"/>
    <col min="1265" max="1265" width="7.7109375" style="12" customWidth="1"/>
    <col min="1266" max="1266" width="6.28515625" style="12" bestFit="1" customWidth="1"/>
    <col min="1267" max="1267" width="28.7109375" style="12" customWidth="1"/>
    <col min="1268" max="1268" width="14.7109375" style="12" customWidth="1"/>
    <col min="1269" max="1286" width="12.7109375" style="12" customWidth="1"/>
    <col min="1287" max="1292" width="10.7109375" style="12" customWidth="1"/>
    <col min="1293" max="1520" width="9.140625" style="12"/>
    <col min="1521" max="1521" width="7.7109375" style="12" customWidth="1"/>
    <col min="1522" max="1522" width="6.28515625" style="12" bestFit="1" customWidth="1"/>
    <col min="1523" max="1523" width="28.7109375" style="12" customWidth="1"/>
    <col min="1524" max="1524" width="14.7109375" style="12" customWidth="1"/>
    <col min="1525" max="1542" width="12.7109375" style="12" customWidth="1"/>
    <col min="1543" max="1548" width="10.7109375" style="12" customWidth="1"/>
    <col min="1549" max="1776" width="9.140625" style="12"/>
    <col min="1777" max="1777" width="7.7109375" style="12" customWidth="1"/>
    <col min="1778" max="1778" width="6.28515625" style="12" bestFit="1" customWidth="1"/>
    <col min="1779" max="1779" width="28.7109375" style="12" customWidth="1"/>
    <col min="1780" max="1780" width="14.7109375" style="12" customWidth="1"/>
    <col min="1781" max="1798" width="12.7109375" style="12" customWidth="1"/>
    <col min="1799" max="1804" width="10.7109375" style="12" customWidth="1"/>
    <col min="1805" max="2032" width="9.140625" style="12"/>
    <col min="2033" max="2033" width="7.7109375" style="12" customWidth="1"/>
    <col min="2034" max="2034" width="6.28515625" style="12" bestFit="1" customWidth="1"/>
    <col min="2035" max="2035" width="28.7109375" style="12" customWidth="1"/>
    <col min="2036" max="2036" width="14.7109375" style="12" customWidth="1"/>
    <col min="2037" max="2054" width="12.7109375" style="12" customWidth="1"/>
    <col min="2055" max="2060" width="10.7109375" style="12" customWidth="1"/>
    <col min="2061" max="2288" width="9.140625" style="12"/>
    <col min="2289" max="2289" width="7.7109375" style="12" customWidth="1"/>
    <col min="2290" max="2290" width="6.28515625" style="12" bestFit="1" customWidth="1"/>
    <col min="2291" max="2291" width="28.7109375" style="12" customWidth="1"/>
    <col min="2292" max="2292" width="14.7109375" style="12" customWidth="1"/>
    <col min="2293" max="2310" width="12.7109375" style="12" customWidth="1"/>
    <col min="2311" max="2316" width="10.7109375" style="12" customWidth="1"/>
    <col min="2317" max="2544" width="9.140625" style="12"/>
    <col min="2545" max="2545" width="7.7109375" style="12" customWidth="1"/>
    <col min="2546" max="2546" width="6.28515625" style="12" bestFit="1" customWidth="1"/>
    <col min="2547" max="2547" width="28.7109375" style="12" customWidth="1"/>
    <col min="2548" max="2548" width="14.7109375" style="12" customWidth="1"/>
    <col min="2549" max="2566" width="12.7109375" style="12" customWidth="1"/>
    <col min="2567" max="2572" width="10.7109375" style="12" customWidth="1"/>
    <col min="2573" max="2800" width="9.140625" style="12"/>
    <col min="2801" max="2801" width="7.7109375" style="12" customWidth="1"/>
    <col min="2802" max="2802" width="6.28515625" style="12" bestFit="1" customWidth="1"/>
    <col min="2803" max="2803" width="28.7109375" style="12" customWidth="1"/>
    <col min="2804" max="2804" width="14.7109375" style="12" customWidth="1"/>
    <col min="2805" max="2822" width="12.7109375" style="12" customWidth="1"/>
    <col min="2823" max="2828" width="10.7109375" style="12" customWidth="1"/>
    <col min="2829" max="3056" width="9.140625" style="12"/>
    <col min="3057" max="3057" width="7.7109375" style="12" customWidth="1"/>
    <col min="3058" max="3058" width="6.28515625" style="12" bestFit="1" customWidth="1"/>
    <col min="3059" max="3059" width="28.7109375" style="12" customWidth="1"/>
    <col min="3060" max="3060" width="14.7109375" style="12" customWidth="1"/>
    <col min="3061" max="3078" width="12.7109375" style="12" customWidth="1"/>
    <col min="3079" max="3084" width="10.7109375" style="12" customWidth="1"/>
    <col min="3085" max="3312" width="9.140625" style="12"/>
    <col min="3313" max="3313" width="7.7109375" style="12" customWidth="1"/>
    <col min="3314" max="3314" width="6.28515625" style="12" bestFit="1" customWidth="1"/>
    <col min="3315" max="3315" width="28.7109375" style="12" customWidth="1"/>
    <col min="3316" max="3316" width="14.7109375" style="12" customWidth="1"/>
    <col min="3317" max="3334" width="12.7109375" style="12" customWidth="1"/>
    <col min="3335" max="3340" width="10.7109375" style="12" customWidth="1"/>
    <col min="3341" max="3568" width="9.140625" style="12"/>
    <col min="3569" max="3569" width="7.7109375" style="12" customWidth="1"/>
    <col min="3570" max="3570" width="6.28515625" style="12" bestFit="1" customWidth="1"/>
    <col min="3571" max="3571" width="28.7109375" style="12" customWidth="1"/>
    <col min="3572" max="3572" width="14.7109375" style="12" customWidth="1"/>
    <col min="3573" max="3590" width="12.7109375" style="12" customWidth="1"/>
    <col min="3591" max="3596" width="10.7109375" style="12" customWidth="1"/>
    <col min="3597" max="3824" width="9.140625" style="12"/>
    <col min="3825" max="3825" width="7.7109375" style="12" customWidth="1"/>
    <col min="3826" max="3826" width="6.28515625" style="12" bestFit="1" customWidth="1"/>
    <col min="3827" max="3827" width="28.7109375" style="12" customWidth="1"/>
    <col min="3828" max="3828" width="14.7109375" style="12" customWidth="1"/>
    <col min="3829" max="3846" width="12.7109375" style="12" customWidth="1"/>
    <col min="3847" max="3852" width="10.7109375" style="12" customWidth="1"/>
    <col min="3853" max="4080" width="9.140625" style="12"/>
    <col min="4081" max="4081" width="7.7109375" style="12" customWidth="1"/>
    <col min="4082" max="4082" width="6.28515625" style="12" bestFit="1" customWidth="1"/>
    <col min="4083" max="4083" width="28.7109375" style="12" customWidth="1"/>
    <col min="4084" max="4084" width="14.7109375" style="12" customWidth="1"/>
    <col min="4085" max="4102" width="12.7109375" style="12" customWidth="1"/>
    <col min="4103" max="4108" width="10.7109375" style="12" customWidth="1"/>
    <col min="4109" max="4336" width="9.140625" style="12"/>
    <col min="4337" max="4337" width="7.7109375" style="12" customWidth="1"/>
    <col min="4338" max="4338" width="6.28515625" style="12" bestFit="1" customWidth="1"/>
    <col min="4339" max="4339" width="28.7109375" style="12" customWidth="1"/>
    <col min="4340" max="4340" width="14.7109375" style="12" customWidth="1"/>
    <col min="4341" max="4358" width="12.7109375" style="12" customWidth="1"/>
    <col min="4359" max="4364" width="10.7109375" style="12" customWidth="1"/>
    <col min="4365" max="4592" width="9.140625" style="12"/>
    <col min="4593" max="4593" width="7.7109375" style="12" customWidth="1"/>
    <col min="4594" max="4594" width="6.28515625" style="12" bestFit="1" customWidth="1"/>
    <col min="4595" max="4595" width="28.7109375" style="12" customWidth="1"/>
    <col min="4596" max="4596" width="14.7109375" style="12" customWidth="1"/>
    <col min="4597" max="4614" width="12.7109375" style="12" customWidth="1"/>
    <col min="4615" max="4620" width="10.7109375" style="12" customWidth="1"/>
    <col min="4621" max="4848" width="9.140625" style="12"/>
    <col min="4849" max="4849" width="7.7109375" style="12" customWidth="1"/>
    <col min="4850" max="4850" width="6.28515625" style="12" bestFit="1" customWidth="1"/>
    <col min="4851" max="4851" width="28.7109375" style="12" customWidth="1"/>
    <col min="4852" max="4852" width="14.7109375" style="12" customWidth="1"/>
    <col min="4853" max="4870" width="12.7109375" style="12" customWidth="1"/>
    <col min="4871" max="4876" width="10.7109375" style="12" customWidth="1"/>
    <col min="4877" max="5104" width="9.140625" style="12"/>
    <col min="5105" max="5105" width="7.7109375" style="12" customWidth="1"/>
    <col min="5106" max="5106" width="6.28515625" style="12" bestFit="1" customWidth="1"/>
    <col min="5107" max="5107" width="28.7109375" style="12" customWidth="1"/>
    <col min="5108" max="5108" width="14.7109375" style="12" customWidth="1"/>
    <col min="5109" max="5126" width="12.7109375" style="12" customWidth="1"/>
    <col min="5127" max="5132" width="10.7109375" style="12" customWidth="1"/>
    <col min="5133" max="5360" width="9.140625" style="12"/>
    <col min="5361" max="5361" width="7.7109375" style="12" customWidth="1"/>
    <col min="5362" max="5362" width="6.28515625" style="12" bestFit="1" customWidth="1"/>
    <col min="5363" max="5363" width="28.7109375" style="12" customWidth="1"/>
    <col min="5364" max="5364" width="14.7109375" style="12" customWidth="1"/>
    <col min="5365" max="5382" width="12.7109375" style="12" customWidth="1"/>
    <col min="5383" max="5388" width="10.7109375" style="12" customWidth="1"/>
    <col min="5389" max="5616" width="9.140625" style="12"/>
    <col min="5617" max="5617" width="7.7109375" style="12" customWidth="1"/>
    <col min="5618" max="5618" width="6.28515625" style="12" bestFit="1" customWidth="1"/>
    <col min="5619" max="5619" width="28.7109375" style="12" customWidth="1"/>
    <col min="5620" max="5620" width="14.7109375" style="12" customWidth="1"/>
    <col min="5621" max="5638" width="12.7109375" style="12" customWidth="1"/>
    <col min="5639" max="5644" width="10.7109375" style="12" customWidth="1"/>
    <col min="5645" max="5872" width="9.140625" style="12"/>
    <col min="5873" max="5873" width="7.7109375" style="12" customWidth="1"/>
    <col min="5874" max="5874" width="6.28515625" style="12" bestFit="1" customWidth="1"/>
    <col min="5875" max="5875" width="28.7109375" style="12" customWidth="1"/>
    <col min="5876" max="5876" width="14.7109375" style="12" customWidth="1"/>
    <col min="5877" max="5894" width="12.7109375" style="12" customWidth="1"/>
    <col min="5895" max="5900" width="10.7109375" style="12" customWidth="1"/>
    <col min="5901" max="6128" width="9.140625" style="12"/>
    <col min="6129" max="6129" width="7.7109375" style="12" customWidth="1"/>
    <col min="6130" max="6130" width="6.28515625" style="12" bestFit="1" customWidth="1"/>
    <col min="6131" max="6131" width="28.7109375" style="12" customWidth="1"/>
    <col min="6132" max="6132" width="14.7109375" style="12" customWidth="1"/>
    <col min="6133" max="6150" width="12.7109375" style="12" customWidth="1"/>
    <col min="6151" max="6156" width="10.7109375" style="12" customWidth="1"/>
    <col min="6157" max="6384" width="9.140625" style="12"/>
    <col min="6385" max="6385" width="7.7109375" style="12" customWidth="1"/>
    <col min="6386" max="6386" width="6.28515625" style="12" bestFit="1" customWidth="1"/>
    <col min="6387" max="6387" width="28.7109375" style="12" customWidth="1"/>
    <col min="6388" max="6388" width="14.7109375" style="12" customWidth="1"/>
    <col min="6389" max="6406" width="12.7109375" style="12" customWidth="1"/>
    <col min="6407" max="6412" width="10.7109375" style="12" customWidth="1"/>
    <col min="6413" max="6640" width="9.140625" style="12"/>
    <col min="6641" max="6641" width="7.7109375" style="12" customWidth="1"/>
    <col min="6642" max="6642" width="6.28515625" style="12" bestFit="1" customWidth="1"/>
    <col min="6643" max="6643" width="28.7109375" style="12" customWidth="1"/>
    <col min="6644" max="6644" width="14.7109375" style="12" customWidth="1"/>
    <col min="6645" max="6662" width="12.7109375" style="12" customWidth="1"/>
    <col min="6663" max="6668" width="10.7109375" style="12" customWidth="1"/>
    <col min="6669" max="6896" width="9.140625" style="12"/>
    <col min="6897" max="6897" width="7.7109375" style="12" customWidth="1"/>
    <col min="6898" max="6898" width="6.28515625" style="12" bestFit="1" customWidth="1"/>
    <col min="6899" max="6899" width="28.7109375" style="12" customWidth="1"/>
    <col min="6900" max="6900" width="14.7109375" style="12" customWidth="1"/>
    <col min="6901" max="6918" width="12.7109375" style="12" customWidth="1"/>
    <col min="6919" max="6924" width="10.7109375" style="12" customWidth="1"/>
    <col min="6925" max="7152" width="9.140625" style="12"/>
    <col min="7153" max="7153" width="7.7109375" style="12" customWidth="1"/>
    <col min="7154" max="7154" width="6.28515625" style="12" bestFit="1" customWidth="1"/>
    <col min="7155" max="7155" width="28.7109375" style="12" customWidth="1"/>
    <col min="7156" max="7156" width="14.7109375" style="12" customWidth="1"/>
    <col min="7157" max="7174" width="12.7109375" style="12" customWidth="1"/>
    <col min="7175" max="7180" width="10.7109375" style="12" customWidth="1"/>
    <col min="7181" max="7408" width="9.140625" style="12"/>
    <col min="7409" max="7409" width="7.7109375" style="12" customWidth="1"/>
    <col min="7410" max="7410" width="6.28515625" style="12" bestFit="1" customWidth="1"/>
    <col min="7411" max="7411" width="28.7109375" style="12" customWidth="1"/>
    <col min="7412" max="7412" width="14.7109375" style="12" customWidth="1"/>
    <col min="7413" max="7430" width="12.7109375" style="12" customWidth="1"/>
    <col min="7431" max="7436" width="10.7109375" style="12" customWidth="1"/>
    <col min="7437" max="7664" width="9.140625" style="12"/>
    <col min="7665" max="7665" width="7.7109375" style="12" customWidth="1"/>
    <col min="7666" max="7666" width="6.28515625" style="12" bestFit="1" customWidth="1"/>
    <col min="7667" max="7667" width="28.7109375" style="12" customWidth="1"/>
    <col min="7668" max="7668" width="14.7109375" style="12" customWidth="1"/>
    <col min="7669" max="7686" width="12.7109375" style="12" customWidth="1"/>
    <col min="7687" max="7692" width="10.7109375" style="12" customWidth="1"/>
    <col min="7693" max="7920" width="9.140625" style="12"/>
    <col min="7921" max="7921" width="7.7109375" style="12" customWidth="1"/>
    <col min="7922" max="7922" width="6.28515625" style="12" bestFit="1" customWidth="1"/>
    <col min="7923" max="7923" width="28.7109375" style="12" customWidth="1"/>
    <col min="7924" max="7924" width="14.7109375" style="12" customWidth="1"/>
    <col min="7925" max="7942" width="12.7109375" style="12" customWidth="1"/>
    <col min="7943" max="7948" width="10.7109375" style="12" customWidth="1"/>
    <col min="7949" max="8176" width="9.140625" style="12"/>
    <col min="8177" max="8177" width="7.7109375" style="12" customWidth="1"/>
    <col min="8178" max="8178" width="6.28515625" style="12" bestFit="1" customWidth="1"/>
    <col min="8179" max="8179" width="28.7109375" style="12" customWidth="1"/>
    <col min="8180" max="8180" width="14.7109375" style="12" customWidth="1"/>
    <col min="8181" max="8198" width="12.7109375" style="12" customWidth="1"/>
    <col min="8199" max="8204" width="10.7109375" style="12" customWidth="1"/>
    <col min="8205" max="8432" width="9.140625" style="12"/>
    <col min="8433" max="8433" width="7.7109375" style="12" customWidth="1"/>
    <col min="8434" max="8434" width="6.28515625" style="12" bestFit="1" customWidth="1"/>
    <col min="8435" max="8435" width="28.7109375" style="12" customWidth="1"/>
    <col min="8436" max="8436" width="14.7109375" style="12" customWidth="1"/>
    <col min="8437" max="8454" width="12.7109375" style="12" customWidth="1"/>
    <col min="8455" max="8460" width="10.7109375" style="12" customWidth="1"/>
    <col min="8461" max="8688" width="9.140625" style="12"/>
    <col min="8689" max="8689" width="7.7109375" style="12" customWidth="1"/>
    <col min="8690" max="8690" width="6.28515625" style="12" bestFit="1" customWidth="1"/>
    <col min="8691" max="8691" width="28.7109375" style="12" customWidth="1"/>
    <col min="8692" max="8692" width="14.7109375" style="12" customWidth="1"/>
    <col min="8693" max="8710" width="12.7109375" style="12" customWidth="1"/>
    <col min="8711" max="8716" width="10.7109375" style="12" customWidth="1"/>
    <col min="8717" max="8944" width="9.140625" style="12"/>
    <col min="8945" max="8945" width="7.7109375" style="12" customWidth="1"/>
    <col min="8946" max="8946" width="6.28515625" style="12" bestFit="1" customWidth="1"/>
    <col min="8947" max="8947" width="28.7109375" style="12" customWidth="1"/>
    <col min="8948" max="8948" width="14.7109375" style="12" customWidth="1"/>
    <col min="8949" max="8966" width="12.7109375" style="12" customWidth="1"/>
    <col min="8967" max="8972" width="10.7109375" style="12" customWidth="1"/>
    <col min="8973" max="9200" width="9.140625" style="12"/>
    <col min="9201" max="9201" width="7.7109375" style="12" customWidth="1"/>
    <col min="9202" max="9202" width="6.28515625" style="12" bestFit="1" customWidth="1"/>
    <col min="9203" max="9203" width="28.7109375" style="12" customWidth="1"/>
    <col min="9204" max="9204" width="14.7109375" style="12" customWidth="1"/>
    <col min="9205" max="9222" width="12.7109375" style="12" customWidth="1"/>
    <col min="9223" max="9228" width="10.7109375" style="12" customWidth="1"/>
    <col min="9229" max="9456" width="9.140625" style="12"/>
    <col min="9457" max="9457" width="7.7109375" style="12" customWidth="1"/>
    <col min="9458" max="9458" width="6.28515625" style="12" bestFit="1" customWidth="1"/>
    <col min="9459" max="9459" width="28.7109375" style="12" customWidth="1"/>
    <col min="9460" max="9460" width="14.7109375" style="12" customWidth="1"/>
    <col min="9461" max="9478" width="12.7109375" style="12" customWidth="1"/>
    <col min="9479" max="9484" width="10.7109375" style="12" customWidth="1"/>
    <col min="9485" max="9712" width="9.140625" style="12"/>
    <col min="9713" max="9713" width="7.7109375" style="12" customWidth="1"/>
    <col min="9714" max="9714" width="6.28515625" style="12" bestFit="1" customWidth="1"/>
    <col min="9715" max="9715" width="28.7109375" style="12" customWidth="1"/>
    <col min="9716" max="9716" width="14.7109375" style="12" customWidth="1"/>
    <col min="9717" max="9734" width="12.7109375" style="12" customWidth="1"/>
    <col min="9735" max="9740" width="10.7109375" style="12" customWidth="1"/>
    <col min="9741" max="9968" width="9.140625" style="12"/>
    <col min="9969" max="9969" width="7.7109375" style="12" customWidth="1"/>
    <col min="9970" max="9970" width="6.28515625" style="12" bestFit="1" customWidth="1"/>
    <col min="9971" max="9971" width="28.7109375" style="12" customWidth="1"/>
    <col min="9972" max="9972" width="14.7109375" style="12" customWidth="1"/>
    <col min="9973" max="9990" width="12.7109375" style="12" customWidth="1"/>
    <col min="9991" max="9996" width="10.7109375" style="12" customWidth="1"/>
    <col min="9997" max="10224" width="9.140625" style="12"/>
    <col min="10225" max="10225" width="7.7109375" style="12" customWidth="1"/>
    <col min="10226" max="10226" width="6.28515625" style="12" bestFit="1" customWidth="1"/>
    <col min="10227" max="10227" width="28.7109375" style="12" customWidth="1"/>
    <col min="10228" max="10228" width="14.7109375" style="12" customWidth="1"/>
    <col min="10229" max="10246" width="12.7109375" style="12" customWidth="1"/>
    <col min="10247" max="10252" width="10.7109375" style="12" customWidth="1"/>
    <col min="10253" max="10480" width="9.140625" style="12"/>
    <col min="10481" max="10481" width="7.7109375" style="12" customWidth="1"/>
    <col min="10482" max="10482" width="6.28515625" style="12" bestFit="1" customWidth="1"/>
    <col min="10483" max="10483" width="28.7109375" style="12" customWidth="1"/>
    <col min="10484" max="10484" width="14.7109375" style="12" customWidth="1"/>
    <col min="10485" max="10502" width="12.7109375" style="12" customWidth="1"/>
    <col min="10503" max="10508" width="10.7109375" style="12" customWidth="1"/>
    <col min="10509" max="10736" width="9.140625" style="12"/>
    <col min="10737" max="10737" width="7.7109375" style="12" customWidth="1"/>
    <col min="10738" max="10738" width="6.28515625" style="12" bestFit="1" customWidth="1"/>
    <col min="10739" max="10739" width="28.7109375" style="12" customWidth="1"/>
    <col min="10740" max="10740" width="14.7109375" style="12" customWidth="1"/>
    <col min="10741" max="10758" width="12.7109375" style="12" customWidth="1"/>
    <col min="10759" max="10764" width="10.7109375" style="12" customWidth="1"/>
    <col min="10765" max="10992" width="9.140625" style="12"/>
    <col min="10993" max="10993" width="7.7109375" style="12" customWidth="1"/>
    <col min="10994" max="10994" width="6.28515625" style="12" bestFit="1" customWidth="1"/>
    <col min="10995" max="10995" width="28.7109375" style="12" customWidth="1"/>
    <col min="10996" max="10996" width="14.7109375" style="12" customWidth="1"/>
    <col min="10997" max="11014" width="12.7109375" style="12" customWidth="1"/>
    <col min="11015" max="11020" width="10.7109375" style="12" customWidth="1"/>
    <col min="11021" max="11248" width="9.140625" style="12"/>
    <col min="11249" max="11249" width="7.7109375" style="12" customWidth="1"/>
    <col min="11250" max="11250" width="6.28515625" style="12" bestFit="1" customWidth="1"/>
    <col min="11251" max="11251" width="28.7109375" style="12" customWidth="1"/>
    <col min="11252" max="11252" width="14.7109375" style="12" customWidth="1"/>
    <col min="11253" max="11270" width="12.7109375" style="12" customWidth="1"/>
    <col min="11271" max="11276" width="10.7109375" style="12" customWidth="1"/>
    <col min="11277" max="11504" width="9.140625" style="12"/>
    <col min="11505" max="11505" width="7.7109375" style="12" customWidth="1"/>
    <col min="11506" max="11506" width="6.28515625" style="12" bestFit="1" customWidth="1"/>
    <col min="11507" max="11507" width="28.7109375" style="12" customWidth="1"/>
    <col min="11508" max="11508" width="14.7109375" style="12" customWidth="1"/>
    <col min="11509" max="11526" width="12.7109375" style="12" customWidth="1"/>
    <col min="11527" max="11532" width="10.7109375" style="12" customWidth="1"/>
    <col min="11533" max="11760" width="9.140625" style="12"/>
    <col min="11761" max="11761" width="7.7109375" style="12" customWidth="1"/>
    <col min="11762" max="11762" width="6.28515625" style="12" bestFit="1" customWidth="1"/>
    <col min="11763" max="11763" width="28.7109375" style="12" customWidth="1"/>
    <col min="11764" max="11764" width="14.7109375" style="12" customWidth="1"/>
    <col min="11765" max="11782" width="12.7109375" style="12" customWidth="1"/>
    <col min="11783" max="11788" width="10.7109375" style="12" customWidth="1"/>
    <col min="11789" max="12016" width="9.140625" style="12"/>
    <col min="12017" max="12017" width="7.7109375" style="12" customWidth="1"/>
    <col min="12018" max="12018" width="6.28515625" style="12" bestFit="1" customWidth="1"/>
    <col min="12019" max="12019" width="28.7109375" style="12" customWidth="1"/>
    <col min="12020" max="12020" width="14.7109375" style="12" customWidth="1"/>
    <col min="12021" max="12038" width="12.7109375" style="12" customWidth="1"/>
    <col min="12039" max="12044" width="10.7109375" style="12" customWidth="1"/>
    <col min="12045" max="12272" width="9.140625" style="12"/>
    <col min="12273" max="12273" width="7.7109375" style="12" customWidth="1"/>
    <col min="12274" max="12274" width="6.28515625" style="12" bestFit="1" customWidth="1"/>
    <col min="12275" max="12275" width="28.7109375" style="12" customWidth="1"/>
    <col min="12276" max="12276" width="14.7109375" style="12" customWidth="1"/>
    <col min="12277" max="12294" width="12.7109375" style="12" customWidth="1"/>
    <col min="12295" max="12300" width="10.7109375" style="12" customWidth="1"/>
    <col min="12301" max="12528" width="9.140625" style="12"/>
    <col min="12529" max="12529" width="7.7109375" style="12" customWidth="1"/>
    <col min="12530" max="12530" width="6.28515625" style="12" bestFit="1" customWidth="1"/>
    <col min="12531" max="12531" width="28.7109375" style="12" customWidth="1"/>
    <col min="12532" max="12532" width="14.7109375" style="12" customWidth="1"/>
    <col min="12533" max="12550" width="12.7109375" style="12" customWidth="1"/>
    <col min="12551" max="12556" width="10.7109375" style="12" customWidth="1"/>
    <col min="12557" max="12784" width="9.140625" style="12"/>
    <col min="12785" max="12785" width="7.7109375" style="12" customWidth="1"/>
    <col min="12786" max="12786" width="6.28515625" style="12" bestFit="1" customWidth="1"/>
    <col min="12787" max="12787" width="28.7109375" style="12" customWidth="1"/>
    <col min="12788" max="12788" width="14.7109375" style="12" customWidth="1"/>
    <col min="12789" max="12806" width="12.7109375" style="12" customWidth="1"/>
    <col min="12807" max="12812" width="10.7109375" style="12" customWidth="1"/>
    <col min="12813" max="13040" width="9.140625" style="12"/>
    <col min="13041" max="13041" width="7.7109375" style="12" customWidth="1"/>
    <col min="13042" max="13042" width="6.28515625" style="12" bestFit="1" customWidth="1"/>
    <col min="13043" max="13043" width="28.7109375" style="12" customWidth="1"/>
    <col min="13044" max="13044" width="14.7109375" style="12" customWidth="1"/>
    <col min="13045" max="13062" width="12.7109375" style="12" customWidth="1"/>
    <col min="13063" max="13068" width="10.7109375" style="12" customWidth="1"/>
    <col min="13069" max="13296" width="9.140625" style="12"/>
    <col min="13297" max="13297" width="7.7109375" style="12" customWidth="1"/>
    <col min="13298" max="13298" width="6.28515625" style="12" bestFit="1" customWidth="1"/>
    <col min="13299" max="13299" width="28.7109375" style="12" customWidth="1"/>
    <col min="13300" max="13300" width="14.7109375" style="12" customWidth="1"/>
    <col min="13301" max="13318" width="12.7109375" style="12" customWidth="1"/>
    <col min="13319" max="13324" width="10.7109375" style="12" customWidth="1"/>
    <col min="13325" max="13552" width="9.140625" style="12"/>
    <col min="13553" max="13553" width="7.7109375" style="12" customWidth="1"/>
    <col min="13554" max="13554" width="6.28515625" style="12" bestFit="1" customWidth="1"/>
    <col min="13555" max="13555" width="28.7109375" style="12" customWidth="1"/>
    <col min="13556" max="13556" width="14.7109375" style="12" customWidth="1"/>
    <col min="13557" max="13574" width="12.7109375" style="12" customWidth="1"/>
    <col min="13575" max="13580" width="10.7109375" style="12" customWidth="1"/>
    <col min="13581" max="13808" width="9.140625" style="12"/>
    <col min="13809" max="13809" width="7.7109375" style="12" customWidth="1"/>
    <col min="13810" max="13810" width="6.28515625" style="12" bestFit="1" customWidth="1"/>
    <col min="13811" max="13811" width="28.7109375" style="12" customWidth="1"/>
    <col min="13812" max="13812" width="14.7109375" style="12" customWidth="1"/>
    <col min="13813" max="13830" width="12.7109375" style="12" customWidth="1"/>
    <col min="13831" max="13836" width="10.7109375" style="12" customWidth="1"/>
    <col min="13837" max="14064" width="9.140625" style="12"/>
    <col min="14065" max="14065" width="7.7109375" style="12" customWidth="1"/>
    <col min="14066" max="14066" width="6.28515625" style="12" bestFit="1" customWidth="1"/>
    <col min="14067" max="14067" width="28.7109375" style="12" customWidth="1"/>
    <col min="14068" max="14068" width="14.7109375" style="12" customWidth="1"/>
    <col min="14069" max="14086" width="12.7109375" style="12" customWidth="1"/>
    <col min="14087" max="14092" width="10.7109375" style="12" customWidth="1"/>
    <col min="14093" max="14320" width="9.140625" style="12"/>
    <col min="14321" max="14321" width="7.7109375" style="12" customWidth="1"/>
    <col min="14322" max="14322" width="6.28515625" style="12" bestFit="1" customWidth="1"/>
    <col min="14323" max="14323" width="28.7109375" style="12" customWidth="1"/>
    <col min="14324" max="14324" width="14.7109375" style="12" customWidth="1"/>
    <col min="14325" max="14342" width="12.7109375" style="12" customWidth="1"/>
    <col min="14343" max="14348" width="10.7109375" style="12" customWidth="1"/>
    <col min="14349" max="14576" width="9.140625" style="12"/>
    <col min="14577" max="14577" width="7.7109375" style="12" customWidth="1"/>
    <col min="14578" max="14578" width="6.28515625" style="12" bestFit="1" customWidth="1"/>
    <col min="14579" max="14579" width="28.7109375" style="12" customWidth="1"/>
    <col min="14580" max="14580" width="14.7109375" style="12" customWidth="1"/>
    <col min="14581" max="14598" width="12.7109375" style="12" customWidth="1"/>
    <col min="14599" max="14604" width="10.7109375" style="12" customWidth="1"/>
    <col min="14605" max="14832" width="9.140625" style="12"/>
    <col min="14833" max="14833" width="7.7109375" style="12" customWidth="1"/>
    <col min="14834" max="14834" width="6.28515625" style="12" bestFit="1" customWidth="1"/>
    <col min="14835" max="14835" width="28.7109375" style="12" customWidth="1"/>
    <col min="14836" max="14836" width="14.7109375" style="12" customWidth="1"/>
    <col min="14837" max="14854" width="12.7109375" style="12" customWidth="1"/>
    <col min="14855" max="14860" width="10.7109375" style="12" customWidth="1"/>
    <col min="14861" max="15088" width="9.140625" style="12"/>
    <col min="15089" max="15089" width="7.7109375" style="12" customWidth="1"/>
    <col min="15090" max="15090" width="6.28515625" style="12" bestFit="1" customWidth="1"/>
    <col min="15091" max="15091" width="28.7109375" style="12" customWidth="1"/>
    <col min="15092" max="15092" width="14.7109375" style="12" customWidth="1"/>
    <col min="15093" max="15110" width="12.7109375" style="12" customWidth="1"/>
    <col min="15111" max="15116" width="10.7109375" style="12" customWidth="1"/>
    <col min="15117" max="15344" width="9.140625" style="12"/>
    <col min="15345" max="15345" width="7.7109375" style="12" customWidth="1"/>
    <col min="15346" max="15346" width="6.28515625" style="12" bestFit="1" customWidth="1"/>
    <col min="15347" max="15347" width="28.7109375" style="12" customWidth="1"/>
    <col min="15348" max="15348" width="14.7109375" style="12" customWidth="1"/>
    <col min="15349" max="15366" width="12.7109375" style="12" customWidth="1"/>
    <col min="15367" max="15372" width="10.7109375" style="12" customWidth="1"/>
    <col min="15373" max="15600" width="9.140625" style="12"/>
    <col min="15601" max="15601" width="7.7109375" style="12" customWidth="1"/>
    <col min="15602" max="15602" width="6.28515625" style="12" bestFit="1" customWidth="1"/>
    <col min="15603" max="15603" width="28.7109375" style="12" customWidth="1"/>
    <col min="15604" max="15604" width="14.7109375" style="12" customWidth="1"/>
    <col min="15605" max="15622" width="12.7109375" style="12" customWidth="1"/>
    <col min="15623" max="15628" width="10.7109375" style="12" customWidth="1"/>
    <col min="15629" max="15856" width="9.140625" style="12"/>
    <col min="15857" max="15857" width="7.7109375" style="12" customWidth="1"/>
    <col min="15858" max="15858" width="6.28515625" style="12" bestFit="1" customWidth="1"/>
    <col min="15859" max="15859" width="28.7109375" style="12" customWidth="1"/>
    <col min="15860" max="15860" width="14.7109375" style="12" customWidth="1"/>
    <col min="15861" max="15878" width="12.7109375" style="12" customWidth="1"/>
    <col min="15879" max="15884" width="10.7109375" style="12" customWidth="1"/>
    <col min="15885" max="16112" width="9.140625" style="12"/>
    <col min="16113" max="16113" width="7.7109375" style="12" customWidth="1"/>
    <col min="16114" max="16114" width="6.28515625" style="12" bestFit="1" customWidth="1"/>
    <col min="16115" max="16115" width="28.7109375" style="12" customWidth="1"/>
    <col min="16116" max="16116" width="14.7109375" style="12" customWidth="1"/>
    <col min="16117" max="16134" width="12.7109375" style="12" customWidth="1"/>
    <col min="16135" max="16140" width="10.7109375" style="12" customWidth="1"/>
    <col min="16141" max="16384" width="9.140625" style="12"/>
  </cols>
  <sheetData>
    <row r="1" spans="1:12" ht="56.25" customHeight="1" x14ac:dyDescent="0.2">
      <c r="A1" s="8"/>
      <c r="B1" s="198" t="s">
        <v>188</v>
      </c>
      <c r="C1" s="198"/>
      <c r="D1" s="198"/>
      <c r="E1" s="198"/>
      <c r="F1" s="198"/>
      <c r="G1" s="198"/>
      <c r="H1" s="198"/>
      <c r="I1" s="198"/>
      <c r="J1" s="198"/>
      <c r="K1" s="11"/>
      <c r="L1" s="11"/>
    </row>
    <row r="2" spans="1:12" ht="21.75" customHeight="1" x14ac:dyDescent="0.35">
      <c r="A2" s="8"/>
      <c r="B2" s="196" t="s">
        <v>188</v>
      </c>
      <c r="C2" s="196"/>
      <c r="D2" s="196"/>
      <c r="E2" s="196"/>
      <c r="F2" s="196"/>
      <c r="G2" s="196"/>
      <c r="H2" s="196"/>
      <c r="I2" s="196"/>
      <c r="J2" s="196"/>
      <c r="K2" s="11"/>
      <c r="L2" s="11"/>
    </row>
    <row r="3" spans="1:12" ht="15" customHeight="1" x14ac:dyDescent="0.35">
      <c r="A3" s="8"/>
      <c r="B3" s="54"/>
      <c r="C3" s="54"/>
      <c r="D3" s="54"/>
      <c r="E3" s="19"/>
      <c r="G3" s="11"/>
      <c r="I3" s="11"/>
      <c r="J3" s="11"/>
      <c r="K3" s="11"/>
      <c r="L3" s="11"/>
    </row>
    <row r="4" spans="1:12" ht="65.25" customHeight="1" x14ac:dyDescent="0.25">
      <c r="B4" s="53"/>
      <c r="C4" s="59" t="s">
        <v>2246</v>
      </c>
      <c r="D4" s="45"/>
      <c r="E4" s="59" t="s">
        <v>2249</v>
      </c>
      <c r="F4" s="14"/>
      <c r="G4" s="59" t="s">
        <v>2250</v>
      </c>
      <c r="H4" s="16"/>
      <c r="I4" s="59" t="s">
        <v>2245</v>
      </c>
      <c r="J4" s="11"/>
      <c r="K4" s="200" t="s">
        <v>2253</v>
      </c>
      <c r="L4" s="11"/>
    </row>
    <row r="5" spans="1:12" s="18" customFormat="1" ht="15" customHeight="1" x14ac:dyDescent="0.2">
      <c r="A5" s="17"/>
      <c r="B5" s="43"/>
      <c r="C5" s="56" t="s">
        <v>2254</v>
      </c>
      <c r="D5" s="56"/>
      <c r="E5" s="56" t="s">
        <v>2254</v>
      </c>
      <c r="F5" s="57"/>
      <c r="G5" s="56" t="s">
        <v>2254</v>
      </c>
      <c r="H5" s="57"/>
      <c r="I5" s="56" t="s">
        <v>2254</v>
      </c>
      <c r="J5" s="14"/>
      <c r="K5" s="201"/>
      <c r="L5" s="14"/>
    </row>
    <row r="6" spans="1:12" s="13" customFormat="1" ht="12.95" customHeight="1" x14ac:dyDescent="0.2">
      <c r="A6" s="9"/>
      <c r="B6" s="71" t="s">
        <v>1</v>
      </c>
      <c r="C6" s="72"/>
      <c r="D6" s="72"/>
      <c r="E6" s="72"/>
      <c r="F6" s="72"/>
      <c r="G6" s="72"/>
      <c r="H6" s="73"/>
      <c r="I6" s="72"/>
      <c r="J6" s="103"/>
      <c r="K6" s="202"/>
      <c r="L6" s="20"/>
    </row>
    <row r="7" spans="1:12" s="13" customFormat="1" ht="12.95" customHeight="1" x14ac:dyDescent="0.2">
      <c r="A7" s="21"/>
      <c r="B7" s="69" t="s">
        <v>141</v>
      </c>
      <c r="C7" s="70">
        <f>IF(C$4="","",VLOOKUP(C$4,Lookup,2,FALSE))</f>
        <v>4</v>
      </c>
      <c r="D7" s="67"/>
      <c r="E7" s="70">
        <f>IF(E$4="","",VLOOKUP(E$4,Lookup,2,FALSE))</f>
        <v>0</v>
      </c>
      <c r="F7" s="86"/>
      <c r="G7" s="70">
        <f>IF(G$4="","",VLOOKUP(G$4,Lookup,2,FALSE))</f>
        <v>0</v>
      </c>
      <c r="H7" s="65"/>
      <c r="I7" s="70" t="str">
        <f>IF(I$4="","",VLOOKUP(I$4,Lookup,2,FALSE))</f>
        <v/>
      </c>
      <c r="J7" s="19"/>
      <c r="K7" s="110">
        <f>IF(SUM(C7:I7)=0,"",SUM(C7:I7)/((COUNTIF(C7:I7,"&gt;0")+COUNTIF(C7:I7,"&lt;0"))))</f>
        <v>4</v>
      </c>
      <c r="L7" s="20"/>
    </row>
    <row r="8" spans="1:12" s="13" customFormat="1" ht="12.95" customHeight="1" x14ac:dyDescent="0.2">
      <c r="A8" s="21"/>
      <c r="B8" s="52" t="s">
        <v>142</v>
      </c>
      <c r="C8" s="66">
        <f>IF(C$4="","",VLOOKUP(C$4,Lookup,4,FALSE))</f>
        <v>4</v>
      </c>
      <c r="D8" s="67"/>
      <c r="E8" s="66">
        <f>IF(E$4="","",VLOOKUP(E$4,Lookup,4,FALSE))</f>
        <v>0</v>
      </c>
      <c r="F8" s="86"/>
      <c r="G8" s="66">
        <f>IF(G$4="","",VLOOKUP(G$4,Lookup,4,FALSE))</f>
        <v>0</v>
      </c>
      <c r="H8" s="65"/>
      <c r="I8" s="66" t="str">
        <f>IF(I$4="","",VLOOKUP(I$4,Lookup,4,FALSE))</f>
        <v/>
      </c>
      <c r="J8" s="19"/>
      <c r="K8" s="111">
        <f t="shared" ref="K8:K59" si="0">IF(SUM(C8:I8)=0,"",SUM(C8:I8)/((COUNTIF(C8:I8,"&gt;0")+COUNTIF(C8:I8,"&lt;0"))))</f>
        <v>4</v>
      </c>
    </row>
    <row r="9" spans="1:12" s="13" customFormat="1" ht="12.95" customHeight="1" x14ac:dyDescent="0.2">
      <c r="A9" s="21"/>
      <c r="B9" s="52" t="s">
        <v>143</v>
      </c>
      <c r="C9" s="66">
        <f>IF(C$4="","",VLOOKUP(C$4,Lookup,6,FALSE))</f>
        <v>4</v>
      </c>
      <c r="D9" s="67"/>
      <c r="E9" s="66">
        <f>IF(E$4="","",VLOOKUP(E$4,Lookup,6,FALSE))</f>
        <v>0</v>
      </c>
      <c r="F9" s="86"/>
      <c r="G9" s="66">
        <f>IF(G$4="","",VLOOKUP(G$4,Lookup,6,FALSE))</f>
        <v>0</v>
      </c>
      <c r="H9" s="65"/>
      <c r="I9" s="66" t="str">
        <f>IF(I$4="","",VLOOKUP(I$4,Lookup,6,FALSE))</f>
        <v/>
      </c>
      <c r="J9" s="19"/>
      <c r="K9" s="111">
        <f t="shared" si="0"/>
        <v>4</v>
      </c>
    </row>
    <row r="10" spans="1:12" s="13" customFormat="1" ht="12.95" customHeight="1" x14ac:dyDescent="0.2">
      <c r="A10" s="21"/>
      <c r="B10" s="52" t="s">
        <v>144</v>
      </c>
      <c r="C10" s="66">
        <f>IF(C$4="","",VLOOKUP(C$4,Lookup,8,FALSE))</f>
        <v>1</v>
      </c>
      <c r="D10" s="67"/>
      <c r="E10" s="66">
        <f>IF(E$4="","",VLOOKUP(E$4,Lookup,8,FALSE))</f>
        <v>0</v>
      </c>
      <c r="F10" s="86"/>
      <c r="G10" s="66">
        <f>IF(G$4="","",VLOOKUP(G$4,Lookup,8,FALSE))</f>
        <v>0</v>
      </c>
      <c r="H10" s="65"/>
      <c r="I10" s="66" t="str">
        <f>IF(I$4="","",VLOOKUP(I$4,Lookup,8,FALSE))</f>
        <v/>
      </c>
      <c r="J10" s="19"/>
      <c r="K10" s="111">
        <f t="shared" si="0"/>
        <v>1</v>
      </c>
    </row>
    <row r="11" spans="1:12" s="13" customFormat="1" ht="12.95" customHeight="1" x14ac:dyDescent="0.2">
      <c r="A11" s="21"/>
      <c r="B11" s="94" t="s">
        <v>2275</v>
      </c>
      <c r="C11" s="95">
        <f>IF(C$4="","",VLOOKUP(C$4,Lookup,10,FALSE))</f>
        <v>3</v>
      </c>
      <c r="D11" s="96"/>
      <c r="E11" s="95">
        <f>IF(E$4="","",VLOOKUP(E$4,Lookup,10,FALSE))</f>
        <v>0</v>
      </c>
      <c r="F11" s="74"/>
      <c r="G11" s="95">
        <f>IF(G$4="","",VLOOKUP(G$4,Lookup,10,FALSE))</f>
        <v>4</v>
      </c>
      <c r="H11" s="73"/>
      <c r="I11" s="95" t="str">
        <f>IF(I$4="","",VLOOKUP(I$4,Lookup,10,FALSE))</f>
        <v/>
      </c>
      <c r="J11" s="103"/>
      <c r="K11" s="112">
        <f t="shared" si="0"/>
        <v>3.5</v>
      </c>
    </row>
    <row r="12" spans="1:12" s="78" customFormat="1" ht="15" customHeight="1" x14ac:dyDescent="0.25">
      <c r="A12" s="76"/>
      <c r="B12" s="91" t="s">
        <v>2</v>
      </c>
      <c r="C12" s="84"/>
      <c r="D12" s="84"/>
      <c r="E12" s="84"/>
      <c r="F12" s="87"/>
      <c r="G12" s="84"/>
      <c r="H12" s="90"/>
      <c r="I12" s="84"/>
      <c r="J12" s="104"/>
      <c r="K12" s="113" t="str">
        <f t="shared" si="0"/>
        <v/>
      </c>
      <c r="L12" s="77"/>
    </row>
    <row r="13" spans="1:12" s="13" customFormat="1" ht="12.95" customHeight="1" x14ac:dyDescent="0.2">
      <c r="A13" s="21"/>
      <c r="B13" s="52" t="s">
        <v>349</v>
      </c>
      <c r="C13" s="66">
        <f>IF(C$4="","",VLOOKUP(C$4,Lookup,12,FALSE))</f>
        <v>4</v>
      </c>
      <c r="D13" s="67"/>
      <c r="E13" s="66">
        <f>IF(E$4="","",VLOOKUP(E$4,Lookup,12,FALSE))</f>
        <v>0</v>
      </c>
      <c r="F13" s="86"/>
      <c r="G13" s="66">
        <f>IF(G$4="","",VLOOKUP(G$4,Lookup,12,FALSE))</f>
        <v>0</v>
      </c>
      <c r="H13" s="65"/>
      <c r="I13" s="66" t="str">
        <f>IF(I$4="","",VLOOKUP(I$4,Lookup,12,FALSE))</f>
        <v/>
      </c>
      <c r="J13" s="105"/>
      <c r="K13" s="111">
        <f t="shared" si="0"/>
        <v>4</v>
      </c>
      <c r="L13" s="20"/>
    </row>
    <row r="14" spans="1:12" s="13" customFormat="1" ht="12.95" customHeight="1" x14ac:dyDescent="0.2">
      <c r="A14" s="21"/>
      <c r="B14" s="52" t="s">
        <v>350</v>
      </c>
      <c r="C14" s="66">
        <f>IF(C$4="","",VLOOKUP(C$4,Lookup,14,FALSE))</f>
        <v>2</v>
      </c>
      <c r="D14" s="67"/>
      <c r="E14" s="66">
        <f>IF(E$4="","",VLOOKUP(E$4,Lookup,14,FALSE))</f>
        <v>0</v>
      </c>
      <c r="F14" s="86"/>
      <c r="G14" s="66">
        <f>IF(G$4="","",VLOOKUP(G$4,Lookup,14,FALSE))</f>
        <v>0</v>
      </c>
      <c r="H14" s="65" t="s">
        <v>348</v>
      </c>
      <c r="I14" s="66" t="str">
        <f>IF(I$4="","",VLOOKUP(I$4,Lookup,14,FALSE))</f>
        <v/>
      </c>
      <c r="J14" s="19"/>
      <c r="K14" s="111">
        <f t="shared" si="0"/>
        <v>2</v>
      </c>
    </row>
    <row r="15" spans="1:12" s="13" customFormat="1" ht="12.95" customHeight="1" x14ac:dyDescent="0.2">
      <c r="A15" s="21"/>
      <c r="B15" s="52" t="s">
        <v>351</v>
      </c>
      <c r="C15" s="66">
        <f>IF(C$4="","",VLOOKUP(C$4,Lookup,16,FALSE))</f>
        <v>0</v>
      </c>
      <c r="D15" s="67"/>
      <c r="E15" s="66">
        <f>IF(E$4="","",VLOOKUP(E$4,Lookup,16,FALSE))</f>
        <v>0</v>
      </c>
      <c r="F15" s="86"/>
      <c r="G15" s="66">
        <f>IF(G$4="","",VLOOKUP(G$4,Lookup,16,FALSE))</f>
        <v>0</v>
      </c>
      <c r="H15" s="65"/>
      <c r="I15" s="66" t="str">
        <f>IF(I$4="","",VLOOKUP(I$4,Lookup,16,FALSE))</f>
        <v/>
      </c>
      <c r="J15" s="19"/>
      <c r="K15" s="111" t="str">
        <f t="shared" si="0"/>
        <v/>
      </c>
    </row>
    <row r="16" spans="1:12" s="13" customFormat="1" ht="12.95" customHeight="1" x14ac:dyDescent="0.2">
      <c r="A16" s="21"/>
      <c r="B16" s="94" t="s">
        <v>352</v>
      </c>
      <c r="C16" s="95">
        <f>IF(C$4="","",VLOOKUP(C$4,Lookup,18,FALSE))</f>
        <v>2</v>
      </c>
      <c r="D16" s="96"/>
      <c r="E16" s="95">
        <f>IF(E$4="","",VLOOKUP(E$4,Lookup,18,FALSE))</f>
        <v>0</v>
      </c>
      <c r="F16" s="72"/>
      <c r="G16" s="95">
        <f>IF(G$4="","",VLOOKUP(G$4,Lookup,18,FALSE))</f>
        <v>0</v>
      </c>
      <c r="H16" s="73"/>
      <c r="I16" s="95" t="str">
        <f>IF(I$4="","",VLOOKUP(I$4,Lookup,18,FALSE))</f>
        <v/>
      </c>
      <c r="J16" s="103"/>
      <c r="K16" s="112">
        <f t="shared" si="0"/>
        <v>2</v>
      </c>
    </row>
    <row r="17" spans="1:12" s="78" customFormat="1" ht="15" customHeight="1" x14ac:dyDescent="0.25">
      <c r="A17" s="76"/>
      <c r="B17" s="92" t="s">
        <v>3</v>
      </c>
      <c r="C17" s="93"/>
      <c r="D17" s="85"/>
      <c r="E17" s="93"/>
      <c r="F17" s="88"/>
      <c r="G17" s="93"/>
      <c r="H17" s="90"/>
      <c r="I17" s="93"/>
      <c r="J17" s="106"/>
      <c r="K17" s="114" t="str">
        <f t="shared" si="0"/>
        <v/>
      </c>
      <c r="L17" s="77"/>
    </row>
    <row r="18" spans="1:12" s="13" customFormat="1" ht="12.95" customHeight="1" x14ac:dyDescent="0.2">
      <c r="A18" s="21"/>
      <c r="B18" s="69" t="s">
        <v>151</v>
      </c>
      <c r="C18" s="70">
        <f>IF(C$4="","",VLOOKUP(C$4,Lookup,20,FALSE))</f>
        <v>0</v>
      </c>
      <c r="D18" s="67"/>
      <c r="E18" s="70">
        <f>IF(E$4="","",VLOOKUP(E$4,Lookup,20,FALSE))</f>
        <v>0</v>
      </c>
      <c r="F18" s="64"/>
      <c r="G18" s="70">
        <f>IF(G$4="","",VLOOKUP(G$4,Lookup,20,FALSE))</f>
        <v>0</v>
      </c>
      <c r="H18" s="65"/>
      <c r="I18" s="70" t="str">
        <f>IF(I$4="","",VLOOKUP(I$4,Lookup,20,FALSE))</f>
        <v/>
      </c>
      <c r="J18" s="19"/>
      <c r="K18" s="115" t="str">
        <f t="shared" si="0"/>
        <v/>
      </c>
      <c r="L18" s="20"/>
    </row>
    <row r="19" spans="1:12" s="13" customFormat="1" ht="12.95" customHeight="1" x14ac:dyDescent="0.2">
      <c r="A19" s="21"/>
      <c r="B19" s="52" t="s">
        <v>155</v>
      </c>
      <c r="C19" s="66">
        <f>IF(C$4="","",VLOOKUP(C$4,Lookup,22,FALSE))</f>
        <v>1</v>
      </c>
      <c r="D19" s="67"/>
      <c r="E19" s="66">
        <f>IF(E$4="","",VLOOKUP(E$4,Lookup,22,FALSE))</f>
        <v>0</v>
      </c>
      <c r="F19" s="64"/>
      <c r="G19" s="66">
        <f>IF(G$4="","",VLOOKUP(G$4,Lookup,22,FALSE))</f>
        <v>0</v>
      </c>
      <c r="H19" s="65"/>
      <c r="I19" s="66" t="str">
        <f>IF(I$4="","",VLOOKUP(I$4,Lookup,22,FALSE))</f>
        <v/>
      </c>
      <c r="J19" s="19"/>
      <c r="K19" s="111">
        <f t="shared" si="0"/>
        <v>1</v>
      </c>
    </row>
    <row r="20" spans="1:12" s="13" customFormat="1" ht="12.95" customHeight="1" x14ac:dyDescent="0.2">
      <c r="A20" s="21"/>
      <c r="B20" s="52" t="s">
        <v>154</v>
      </c>
      <c r="C20" s="66">
        <f>IF(C$4="","",VLOOKUP(C$4,Lookup,24,FALSE))</f>
        <v>0</v>
      </c>
      <c r="D20" s="67"/>
      <c r="E20" s="66">
        <f>IF(E$4="","",VLOOKUP(E$4,Lookup,24,FALSE))</f>
        <v>0</v>
      </c>
      <c r="F20" s="64"/>
      <c r="G20" s="66">
        <f>IF(G$4="","",VLOOKUP(G$4,Lookup,24,FALSE))</f>
        <v>0</v>
      </c>
      <c r="H20" s="65"/>
      <c r="I20" s="66" t="str">
        <f>IF(I$4="","",VLOOKUP(I$4,Lookup,24,FALSE))</f>
        <v/>
      </c>
      <c r="J20" s="19"/>
      <c r="K20" s="111" t="str">
        <f t="shared" si="0"/>
        <v/>
      </c>
    </row>
    <row r="21" spans="1:12" s="13" customFormat="1" ht="12.95" customHeight="1" x14ac:dyDescent="0.2">
      <c r="A21" s="21"/>
      <c r="B21" s="94" t="s">
        <v>153</v>
      </c>
      <c r="C21" s="95">
        <f>IF(C$4="","",VLOOKUP(C$4,Lookup,26,FALSE))</f>
        <v>0</v>
      </c>
      <c r="D21" s="96"/>
      <c r="E21" s="95">
        <f>IF(E$4="","",VLOOKUP(E$4,Lookup,26,FALSE))</f>
        <v>0</v>
      </c>
      <c r="F21" s="72"/>
      <c r="G21" s="95">
        <f>IF(G$4="","",VLOOKUP(G$4,Lookup,26,FALSE))</f>
        <v>0</v>
      </c>
      <c r="H21" s="73"/>
      <c r="I21" s="95" t="str">
        <f>IF(I$4="","",VLOOKUP(I$4,Lookup,26,FALSE))</f>
        <v/>
      </c>
      <c r="J21" s="103"/>
      <c r="K21" s="112" t="str">
        <f t="shared" si="0"/>
        <v/>
      </c>
    </row>
    <row r="22" spans="1:12" s="78" customFormat="1" ht="15" customHeight="1" x14ac:dyDescent="0.25">
      <c r="A22" s="76"/>
      <c r="B22" s="92" t="s">
        <v>4</v>
      </c>
      <c r="C22" s="93"/>
      <c r="D22" s="85"/>
      <c r="E22" s="93"/>
      <c r="F22" s="88"/>
      <c r="G22" s="93"/>
      <c r="H22" s="90"/>
      <c r="I22" s="93"/>
      <c r="J22" s="106"/>
      <c r="K22" s="114" t="str">
        <f t="shared" si="0"/>
        <v/>
      </c>
      <c r="L22" s="77"/>
    </row>
    <row r="23" spans="1:12" ht="12.95" customHeight="1" x14ac:dyDescent="0.2">
      <c r="A23" s="22"/>
      <c r="B23" s="69" t="s">
        <v>157</v>
      </c>
      <c r="C23" s="70">
        <f>IF(C$4="","",VLOOKUP(C$4,Lookup,28,FALSE))</f>
        <v>0</v>
      </c>
      <c r="D23" s="67"/>
      <c r="E23" s="70">
        <f>IF(E$4="","",VLOOKUP(E$4,Lookup,28,FALSE))</f>
        <v>0</v>
      </c>
      <c r="F23" s="68"/>
      <c r="G23" s="70">
        <f>IF(G$4="","",VLOOKUP(G$4,Lookup,28,FALSE))</f>
        <v>0</v>
      </c>
      <c r="H23" s="65"/>
      <c r="I23" s="70" t="str">
        <f>IF(I$4="","",VLOOKUP(I$4,Lookup,28,FALSE))</f>
        <v/>
      </c>
      <c r="J23" s="19"/>
      <c r="K23" s="115" t="str">
        <f t="shared" si="0"/>
        <v/>
      </c>
    </row>
    <row r="24" spans="1:12" ht="12.95" customHeight="1" x14ac:dyDescent="0.2">
      <c r="A24" s="22"/>
      <c r="B24" s="94" t="s">
        <v>156</v>
      </c>
      <c r="C24" s="95">
        <f>IF(C$4="","",VLOOKUP(C$4,Lookup,30,FALSE))</f>
        <v>2</v>
      </c>
      <c r="D24" s="96"/>
      <c r="E24" s="95">
        <f>IF(E$4="","",VLOOKUP(E$4,Lookup,30,FALSE))</f>
        <v>0</v>
      </c>
      <c r="F24" s="75"/>
      <c r="G24" s="95">
        <f>IF(G$4="","",VLOOKUP(G$4,Lookup,30,FALSE))</f>
        <v>0</v>
      </c>
      <c r="H24" s="73"/>
      <c r="I24" s="95" t="str">
        <f>IF(I$4="","",VLOOKUP(I$4,Lookup,30,FALSE))</f>
        <v/>
      </c>
      <c r="J24" s="103"/>
      <c r="K24" s="112">
        <f t="shared" si="0"/>
        <v>2</v>
      </c>
    </row>
    <row r="25" spans="1:12" s="78" customFormat="1" ht="15" customHeight="1" x14ac:dyDescent="0.25">
      <c r="A25" s="76"/>
      <c r="B25" s="92" t="s">
        <v>5</v>
      </c>
      <c r="C25" s="93"/>
      <c r="D25" s="85"/>
      <c r="E25" s="93"/>
      <c r="F25" s="88"/>
      <c r="G25" s="93"/>
      <c r="H25" s="90"/>
      <c r="I25" s="93"/>
      <c r="J25" s="106"/>
      <c r="K25" s="114" t="str">
        <f t="shared" si="0"/>
        <v/>
      </c>
      <c r="L25" s="77"/>
    </row>
    <row r="26" spans="1:12" s="13" customFormat="1" ht="12.95" customHeight="1" x14ac:dyDescent="0.2">
      <c r="A26" s="21"/>
      <c r="B26" s="69" t="s">
        <v>353</v>
      </c>
      <c r="C26" s="70">
        <f>IF(C$4="","",VLOOKUP(C$4,Lookup,32,FALSE))</f>
        <v>2</v>
      </c>
      <c r="D26" s="67"/>
      <c r="E26" s="70">
        <f>IF(E$4="","",VLOOKUP(E$4,Lookup,32,FALSE))</f>
        <v>0</v>
      </c>
      <c r="F26" s="64"/>
      <c r="G26" s="70">
        <f>IF(G$4="","",VLOOKUP(G$4,Lookup,32,FALSE))</f>
        <v>0</v>
      </c>
      <c r="H26" s="65"/>
      <c r="I26" s="70" t="str">
        <f>IF(I$4="","",VLOOKUP(I$4,Lookup,32,FALSE))</f>
        <v/>
      </c>
      <c r="J26" s="19"/>
      <c r="K26" s="115">
        <f t="shared" si="0"/>
        <v>2</v>
      </c>
    </row>
    <row r="27" spans="1:12" s="13" customFormat="1" ht="12.95" customHeight="1" x14ac:dyDescent="0.2">
      <c r="A27" s="21"/>
      <c r="B27" s="52" t="s">
        <v>354</v>
      </c>
      <c r="C27" s="66">
        <f>IF(C$4="","",VLOOKUP(C$4,Lookup,34,FALSE))</f>
        <v>1</v>
      </c>
      <c r="D27" s="67"/>
      <c r="E27" s="66">
        <f>IF(E$4="","",VLOOKUP(E$4,Lookup,34,FALSE))</f>
        <v>0</v>
      </c>
      <c r="F27" s="64"/>
      <c r="G27" s="66">
        <f>IF(G$4="","",VLOOKUP(G$4,Lookup,34,FALSE))</f>
        <v>0</v>
      </c>
      <c r="H27" s="65"/>
      <c r="I27" s="66" t="str">
        <f>IF(I$4="","",VLOOKUP(I$4,Lookup,34,FALSE))</f>
        <v/>
      </c>
      <c r="J27" s="19"/>
      <c r="K27" s="111">
        <f t="shared" si="0"/>
        <v>1</v>
      </c>
    </row>
    <row r="28" spans="1:12" s="13" customFormat="1" ht="12.95" customHeight="1" x14ac:dyDescent="0.2">
      <c r="A28" s="21"/>
      <c r="B28" s="52" t="s">
        <v>355</v>
      </c>
      <c r="C28" s="66">
        <f>IF(C$4="","",VLOOKUP(C$4,Lookup,36,FALSE))</f>
        <v>1</v>
      </c>
      <c r="D28" s="67"/>
      <c r="E28" s="66">
        <f>IF(E$4="","",VLOOKUP(E$4,Lookup,36,FALSE))</f>
        <v>0</v>
      </c>
      <c r="F28" s="64"/>
      <c r="G28" s="66">
        <f>IF(G$4="","",VLOOKUP(G$4,Lookup,36,FALSE))</f>
        <v>2</v>
      </c>
      <c r="H28" s="65"/>
      <c r="I28" s="66" t="str">
        <f>IF(I$4="","",VLOOKUP(I$4,Lookup,36,FALSE))</f>
        <v/>
      </c>
      <c r="J28" s="19"/>
      <c r="K28" s="111">
        <f t="shared" si="0"/>
        <v>1.5</v>
      </c>
    </row>
    <row r="29" spans="1:12" s="13" customFormat="1" ht="12.95" customHeight="1" x14ac:dyDescent="0.2">
      <c r="A29" s="21"/>
      <c r="B29" s="52" t="s">
        <v>356</v>
      </c>
      <c r="C29" s="66">
        <f>IF(C$4="","",VLOOKUP(C$4,Lookup,38,FALSE))</f>
        <v>1</v>
      </c>
      <c r="D29" s="67"/>
      <c r="E29" s="66">
        <f>IF(E$4="","",VLOOKUP(E$4,Lookup,38,FALSE))</f>
        <v>0</v>
      </c>
      <c r="F29" s="64"/>
      <c r="G29" s="66">
        <f>IF(G$4="","",VLOOKUP(G$4,Lookup,38,FALSE))</f>
        <v>0</v>
      </c>
      <c r="H29" s="65"/>
      <c r="I29" s="66" t="str">
        <f>IF(I$4="","",VLOOKUP(I$4,Lookup,38,FALSE))</f>
        <v/>
      </c>
      <c r="J29" s="19"/>
      <c r="K29" s="111">
        <f t="shared" si="0"/>
        <v>1</v>
      </c>
    </row>
    <row r="30" spans="1:12" s="13" customFormat="1" ht="12.95" customHeight="1" x14ac:dyDescent="0.2">
      <c r="A30" s="21"/>
      <c r="B30" s="52" t="s">
        <v>357</v>
      </c>
      <c r="C30" s="66">
        <f>IF(C$4="","",VLOOKUP(C$4,Lookup,40,FALSE))</f>
        <v>2</v>
      </c>
      <c r="D30" s="67"/>
      <c r="E30" s="66">
        <f>IF(E$4="","",VLOOKUP(E$4,Lookup,40,FALSE))</f>
        <v>0</v>
      </c>
      <c r="F30" s="64"/>
      <c r="G30" s="66">
        <f>IF(G$4="","",VLOOKUP(G$4,Lookup,40,FALSE))</f>
        <v>0</v>
      </c>
      <c r="H30" s="65"/>
      <c r="I30" s="66" t="str">
        <f>IF(I$4="","",VLOOKUP(I$4,Lookup,40,FALSE))</f>
        <v/>
      </c>
      <c r="J30" s="19"/>
      <c r="K30" s="111">
        <f t="shared" si="0"/>
        <v>2</v>
      </c>
    </row>
    <row r="31" spans="1:12" s="13" customFormat="1" ht="12.95" customHeight="1" x14ac:dyDescent="0.2">
      <c r="A31" s="21"/>
      <c r="B31" s="52" t="s">
        <v>358</v>
      </c>
      <c r="C31" s="66">
        <f>IF(C$4="","",VLOOKUP(C$4,Lookup,42,FALSE))</f>
        <v>1</v>
      </c>
      <c r="D31" s="67"/>
      <c r="E31" s="66">
        <f>IF(E$4="","",VLOOKUP(E$4,Lookup,42,FALSE))</f>
        <v>0</v>
      </c>
      <c r="F31" s="64"/>
      <c r="G31" s="66">
        <f>IF(G$4="","",VLOOKUP(G$4,Lookup,42,FALSE))</f>
        <v>0</v>
      </c>
      <c r="H31" s="65"/>
      <c r="I31" s="66" t="str">
        <f>IF(I$4="","",VLOOKUP(I$4,Lookup,42,FALSE))</f>
        <v/>
      </c>
      <c r="J31" s="19"/>
      <c r="K31" s="111">
        <f t="shared" si="0"/>
        <v>1</v>
      </c>
    </row>
    <row r="32" spans="1:12" s="13" customFormat="1" ht="12.95" customHeight="1" x14ac:dyDescent="0.2">
      <c r="A32" s="21"/>
      <c r="B32" s="52" t="s">
        <v>2263</v>
      </c>
      <c r="C32" s="66">
        <f>IF(C$4="","",VLOOKUP(C$4,Lookup,44,FALSE))</f>
        <v>1</v>
      </c>
      <c r="D32" s="67"/>
      <c r="E32" s="66">
        <f>IF(E$4="","",VLOOKUP(E$4,Lookup,44,FALSE))</f>
        <v>2</v>
      </c>
      <c r="F32" s="64"/>
      <c r="G32" s="66">
        <f>IF(G$4="","",VLOOKUP(G$4,Lookup,44,FALSE))</f>
        <v>2</v>
      </c>
      <c r="H32" s="65"/>
      <c r="I32" s="66" t="str">
        <f>IF(I$4="","",VLOOKUP(I$4,Lookup,44,FALSE))</f>
        <v/>
      </c>
      <c r="J32" s="19"/>
      <c r="K32" s="111">
        <f t="shared" si="0"/>
        <v>1.6666666666666667</v>
      </c>
    </row>
    <row r="33" spans="1:11" s="13" customFormat="1" ht="12.95" customHeight="1" x14ac:dyDescent="0.2">
      <c r="A33" s="21"/>
      <c r="B33" s="52" t="s">
        <v>2274</v>
      </c>
      <c r="C33" s="66">
        <f>IF(C$4="","",VLOOKUP(C$4,Lookup,46,FALSE))</f>
        <v>1</v>
      </c>
      <c r="D33" s="67"/>
      <c r="E33" s="66">
        <f>IF(E$4="","",VLOOKUP(E$4,Lookup,46,FALSE))</f>
        <v>0</v>
      </c>
      <c r="F33" s="64"/>
      <c r="G33" s="66">
        <f>IF(G$4="","",VLOOKUP(G$4,Lookup,46,FALSE))</f>
        <v>0</v>
      </c>
      <c r="H33" s="65"/>
      <c r="I33" s="66" t="str">
        <f>IF(I$4="","",VLOOKUP(I$4,Lookup,46,FALSE))</f>
        <v/>
      </c>
      <c r="J33" s="19"/>
      <c r="K33" s="111">
        <f t="shared" si="0"/>
        <v>1</v>
      </c>
    </row>
    <row r="34" spans="1:11" s="13" customFormat="1" ht="12.95" customHeight="1" x14ac:dyDescent="0.2">
      <c r="A34" s="21"/>
      <c r="B34" s="52" t="s">
        <v>166</v>
      </c>
      <c r="C34" s="66">
        <f>IF(C$4="","",VLOOKUP(C$4,Lookup,48,FALSE))</f>
        <v>2</v>
      </c>
      <c r="D34" s="67"/>
      <c r="E34" s="66">
        <f>IF(E$4="","",VLOOKUP(E$4,Lookup,48,FALSE))</f>
        <v>0</v>
      </c>
      <c r="F34" s="64"/>
      <c r="G34" s="66">
        <f>IF(G$4="","",VLOOKUP(G$4,Lookup,48,FALSE))</f>
        <v>0</v>
      </c>
      <c r="H34" s="65"/>
      <c r="I34" s="66" t="str">
        <f>IF(I$4="","",VLOOKUP(I$4,Lookup,48,FALSE))</f>
        <v/>
      </c>
      <c r="J34" s="19"/>
      <c r="K34" s="111">
        <f t="shared" si="0"/>
        <v>2</v>
      </c>
    </row>
    <row r="35" spans="1:11" s="13" customFormat="1" ht="12.95" customHeight="1" x14ac:dyDescent="0.2">
      <c r="A35" s="21"/>
      <c r="B35" s="52" t="s">
        <v>359</v>
      </c>
      <c r="C35" s="66">
        <f>IF(C$4="","",VLOOKUP(C$4,Lookup,50,FALSE))</f>
        <v>1</v>
      </c>
      <c r="D35" s="67"/>
      <c r="E35" s="66">
        <f>IF(E$4="","",VLOOKUP(E$4,Lookup,50,FALSE))</f>
        <v>0</v>
      </c>
      <c r="F35" s="64"/>
      <c r="G35" s="66">
        <f>IF(G$4="","",VLOOKUP(G$4,Lookup,50,FALSE))</f>
        <v>0</v>
      </c>
      <c r="H35" s="65"/>
      <c r="I35" s="66" t="str">
        <f>IF(I$4="","",VLOOKUP(I$4,Lookup,50,FALSE))</f>
        <v/>
      </c>
      <c r="J35" s="19"/>
      <c r="K35" s="111">
        <f t="shared" si="0"/>
        <v>1</v>
      </c>
    </row>
    <row r="36" spans="1:11" s="13" customFormat="1" ht="12.95" customHeight="1" x14ac:dyDescent="0.2">
      <c r="A36" s="21"/>
      <c r="B36" s="52" t="s">
        <v>2272</v>
      </c>
      <c r="C36" s="66">
        <f>IF(C$4="","",VLOOKUP(C$4,Lookup,52,FALSE))</f>
        <v>0</v>
      </c>
      <c r="D36" s="67"/>
      <c r="E36" s="66">
        <f>IF(E$4="","",VLOOKUP(E$4,Lookup,52,FALSE))</f>
        <v>0</v>
      </c>
      <c r="F36" s="64"/>
      <c r="G36" s="66">
        <f>IF(G$4="","",VLOOKUP(G$4,Lookup,52,FALSE))</f>
        <v>2</v>
      </c>
      <c r="H36" s="65"/>
      <c r="I36" s="66" t="str">
        <f>IF(I$4="","",VLOOKUP(I$4,Lookup,52,FALSE))</f>
        <v/>
      </c>
      <c r="J36" s="19"/>
      <c r="K36" s="111">
        <f t="shared" si="0"/>
        <v>2</v>
      </c>
    </row>
    <row r="37" spans="1:11" s="13" customFormat="1" ht="12.95" customHeight="1" x14ac:dyDescent="0.2">
      <c r="A37" s="21"/>
      <c r="B37" s="94" t="s">
        <v>2273</v>
      </c>
      <c r="C37" s="95">
        <f>IF(C$4="","",VLOOKUP(C$4,Lookup,54,FALSE))</f>
        <v>0</v>
      </c>
      <c r="D37" s="96"/>
      <c r="E37" s="95">
        <f>IF(E$4="","",VLOOKUP(E$4,Lookup,54,FALSE))</f>
        <v>0</v>
      </c>
      <c r="F37" s="72"/>
      <c r="G37" s="95">
        <f>IF(G$4="","",VLOOKUP(G$4,Lookup,54,FALSE))</f>
        <v>0</v>
      </c>
      <c r="H37" s="73"/>
      <c r="I37" s="95" t="str">
        <f>IF(I$4="","",VLOOKUP(I$4,Lookup,54,FALSE))</f>
        <v/>
      </c>
      <c r="J37" s="103"/>
      <c r="K37" s="112" t="str">
        <f t="shared" si="0"/>
        <v/>
      </c>
    </row>
    <row r="38" spans="1:11" s="81" customFormat="1" ht="15" customHeight="1" x14ac:dyDescent="0.25">
      <c r="A38" s="80"/>
      <c r="B38" s="92" t="s">
        <v>6</v>
      </c>
      <c r="C38" s="93"/>
      <c r="D38" s="85"/>
      <c r="E38" s="93"/>
      <c r="F38" s="89"/>
      <c r="G38" s="93"/>
      <c r="H38" s="90"/>
      <c r="I38" s="93"/>
      <c r="J38" s="106"/>
      <c r="K38" s="114" t="str">
        <f t="shared" si="0"/>
        <v/>
      </c>
    </row>
    <row r="39" spans="1:11" ht="12.95" customHeight="1" x14ac:dyDescent="0.2">
      <c r="A39" s="22"/>
      <c r="B39" s="69" t="s">
        <v>2271</v>
      </c>
      <c r="C39" s="70">
        <f>IF(C$4="","",VLOOKUP(C$4,Lookup,56,FALSE))</f>
        <v>2</v>
      </c>
      <c r="D39" s="67"/>
      <c r="E39" s="70">
        <f>IF(E$4="","",VLOOKUP(E$4,Lookup,56,FALSE))</f>
        <v>0</v>
      </c>
      <c r="F39" s="68"/>
      <c r="G39" s="70">
        <f>IF(G$4="","",VLOOKUP(G$4,Lookup,56,FALSE))</f>
        <v>0</v>
      </c>
      <c r="H39" s="65"/>
      <c r="I39" s="70" t="str">
        <f>IF(I$4="","",VLOOKUP(I$4,Lookup,56,FALSE))</f>
        <v/>
      </c>
      <c r="J39" s="19"/>
      <c r="K39" s="115">
        <f t="shared" si="0"/>
        <v>2</v>
      </c>
    </row>
    <row r="40" spans="1:11" ht="12.95" customHeight="1" x14ac:dyDescent="0.2">
      <c r="A40" s="22"/>
      <c r="B40" s="52" t="s">
        <v>360</v>
      </c>
      <c r="C40" s="66">
        <f>IF(C$4="","",VLOOKUP(C$4,Lookup,58,FALSE))</f>
        <v>0</v>
      </c>
      <c r="D40" s="67"/>
      <c r="E40" s="66">
        <f>IF(E$4="","",VLOOKUP(E$4,Lookup,58,FALSE))</f>
        <v>0</v>
      </c>
      <c r="F40" s="68"/>
      <c r="G40" s="66">
        <f>IF(G$4="","",VLOOKUP(G$4,Lookup,58,FALSE))</f>
        <v>0</v>
      </c>
      <c r="H40" s="65"/>
      <c r="I40" s="66" t="str">
        <f>IF(I$4="","",VLOOKUP(I$4,Lookup,58,FALSE))</f>
        <v/>
      </c>
      <c r="J40" s="19"/>
      <c r="K40" s="111" t="str">
        <f t="shared" si="0"/>
        <v/>
      </c>
    </row>
    <row r="41" spans="1:11" ht="12.95" customHeight="1" x14ac:dyDescent="0.2">
      <c r="A41" s="22"/>
      <c r="B41" s="52" t="s">
        <v>158</v>
      </c>
      <c r="C41" s="66">
        <f>IF(C$4="","",VLOOKUP(C$4,Lookup,60,FALSE))</f>
        <v>1</v>
      </c>
      <c r="D41" s="67"/>
      <c r="E41" s="66">
        <f>IF(E$4="","",VLOOKUP(E$4,Lookup,60,FALSE))</f>
        <v>0</v>
      </c>
      <c r="F41" s="68"/>
      <c r="G41" s="66">
        <f>IF(G$4="","",VLOOKUP(G$4,Lookup,60,FALSE))</f>
        <v>0</v>
      </c>
      <c r="H41" s="65"/>
      <c r="I41" s="66" t="str">
        <f>IF(I$4="","",VLOOKUP(I$4,Lookup,60,FALSE))</f>
        <v/>
      </c>
      <c r="J41" s="19"/>
      <c r="K41" s="111">
        <f t="shared" si="0"/>
        <v>1</v>
      </c>
    </row>
    <row r="42" spans="1:11" ht="12.95" customHeight="1" x14ac:dyDescent="0.2">
      <c r="A42" s="22"/>
      <c r="B42" s="94" t="s">
        <v>361</v>
      </c>
      <c r="C42" s="95">
        <f>IF(C$4="","",VLOOKUP(C$4,Lookup,62,FALSE))</f>
        <v>0</v>
      </c>
      <c r="D42" s="96"/>
      <c r="E42" s="95">
        <f>IF(E$4="","",VLOOKUP(E$4,Lookup,62,FALSE))</f>
        <v>0</v>
      </c>
      <c r="F42" s="75"/>
      <c r="G42" s="95">
        <f>IF(G$4="","",VLOOKUP(G$4,Lookup,62,FALSE))</f>
        <v>0</v>
      </c>
      <c r="H42" s="73"/>
      <c r="I42" s="95" t="str">
        <f>IF(I$4="","",VLOOKUP(I$4,Lookup,62,FALSE))</f>
        <v/>
      </c>
      <c r="J42" s="103"/>
      <c r="K42" s="112" t="str">
        <f t="shared" si="0"/>
        <v/>
      </c>
    </row>
    <row r="43" spans="1:11" s="81" customFormat="1" ht="15" customHeight="1" x14ac:dyDescent="0.25">
      <c r="A43" s="80"/>
      <c r="B43" s="92" t="s">
        <v>7</v>
      </c>
      <c r="C43" s="93"/>
      <c r="D43" s="85"/>
      <c r="E43" s="93"/>
      <c r="F43" s="89"/>
      <c r="G43" s="93"/>
      <c r="H43" s="90"/>
      <c r="I43" s="93"/>
      <c r="J43" s="106"/>
      <c r="K43" s="114" t="str">
        <f t="shared" si="0"/>
        <v/>
      </c>
    </row>
    <row r="44" spans="1:11" ht="12.95" customHeight="1" x14ac:dyDescent="0.2">
      <c r="A44" s="22"/>
      <c r="B44" s="69" t="s">
        <v>2269</v>
      </c>
      <c r="C44" s="70">
        <f>IF(C$4="","",VLOOKUP(C$4,Lookup,64,FALSE))</f>
        <v>5</v>
      </c>
      <c r="D44" s="67"/>
      <c r="E44" s="70">
        <f>IF(E$4="","",VLOOKUP(E$4,Lookup,64,FALSE))</f>
        <v>1</v>
      </c>
      <c r="F44" s="68"/>
      <c r="G44" s="70">
        <f>IF(G$4="","",VLOOKUP(G$4,Lookup,64,FALSE))</f>
        <v>2</v>
      </c>
      <c r="H44" s="65"/>
      <c r="I44" s="70" t="str">
        <f>IF(I$4="","",VLOOKUP(I$4,Lookup,64,FALSE))</f>
        <v/>
      </c>
      <c r="J44" s="19"/>
      <c r="K44" s="115">
        <f t="shared" si="0"/>
        <v>2.6666666666666665</v>
      </c>
    </row>
    <row r="45" spans="1:11" ht="12.95" customHeight="1" x14ac:dyDescent="0.2">
      <c r="A45" s="22"/>
      <c r="B45" s="52" t="s">
        <v>2259</v>
      </c>
      <c r="C45" s="66">
        <f>IF(C$4="","",VLOOKUP(C$4,Lookup,66,FALSE))</f>
        <v>4</v>
      </c>
      <c r="D45" s="67"/>
      <c r="E45" s="66">
        <f>IF(E$4="","",VLOOKUP(E$4,Lookup,66,FALSE))</f>
        <v>0</v>
      </c>
      <c r="F45" s="68"/>
      <c r="G45" s="66">
        <f>IF(G$4="","",VLOOKUP(G$4,Lookup,66,FALSE))</f>
        <v>0</v>
      </c>
      <c r="H45" s="65"/>
      <c r="I45" s="66" t="str">
        <f>IF(I$4="","",VLOOKUP(I$4,Lookup,66,FALSE))</f>
        <v/>
      </c>
      <c r="J45" s="19"/>
      <c r="K45" s="111">
        <f t="shared" si="0"/>
        <v>4</v>
      </c>
    </row>
    <row r="46" spans="1:11" ht="12.95" customHeight="1" x14ac:dyDescent="0.2">
      <c r="A46" s="22"/>
      <c r="B46" s="52" t="s">
        <v>174</v>
      </c>
      <c r="C46" s="66">
        <f>IF(C$4="","",VLOOKUP(C$4,Lookup,68,FALSE))</f>
        <v>1</v>
      </c>
      <c r="D46" s="67"/>
      <c r="E46" s="66">
        <f>IF(E$4="","",VLOOKUP(E$4,Lookup,68,FALSE))</f>
        <v>0</v>
      </c>
      <c r="F46" s="68"/>
      <c r="G46" s="66">
        <f>IF(G$4="","",VLOOKUP(G$4,Lookup,68,FALSE))</f>
        <v>0</v>
      </c>
      <c r="H46" s="65"/>
      <c r="I46" s="66" t="str">
        <f>IF(I$4="","",VLOOKUP(I$4,Lookup,68,FALSE))</f>
        <v/>
      </c>
      <c r="J46" s="19"/>
      <c r="K46" s="111">
        <f t="shared" si="0"/>
        <v>1</v>
      </c>
    </row>
    <row r="47" spans="1:11" ht="12.95" customHeight="1" x14ac:dyDescent="0.2">
      <c r="A47" s="22"/>
      <c r="B47" s="94" t="s">
        <v>2260</v>
      </c>
      <c r="C47" s="95">
        <f>IF(C$4="","",VLOOKUP(C$4,Lookup,70,FALSE))</f>
        <v>2</v>
      </c>
      <c r="D47" s="96"/>
      <c r="E47" s="95">
        <f>IF(E$4="","",VLOOKUP(E$4,Lookup,70,FALSE))</f>
        <v>0</v>
      </c>
      <c r="F47" s="75"/>
      <c r="G47" s="95">
        <f>IF(G$4="","",VLOOKUP(G$4,Lookup,70,FALSE))</f>
        <v>0</v>
      </c>
      <c r="H47" s="73"/>
      <c r="I47" s="95" t="str">
        <f>IF(I$4="","",VLOOKUP(I$4,Lookup,70,FALSE))</f>
        <v/>
      </c>
      <c r="J47" s="103"/>
      <c r="K47" s="112">
        <f t="shared" si="0"/>
        <v>2</v>
      </c>
    </row>
    <row r="48" spans="1:11" s="81" customFormat="1" ht="15" customHeight="1" x14ac:dyDescent="0.25">
      <c r="A48" s="80"/>
      <c r="B48" s="92" t="s">
        <v>2252</v>
      </c>
      <c r="C48" s="93"/>
      <c r="D48" s="85"/>
      <c r="E48" s="93"/>
      <c r="F48" s="89"/>
      <c r="G48" s="93"/>
      <c r="H48" s="90"/>
      <c r="I48" s="93"/>
      <c r="J48" s="106"/>
      <c r="K48" s="114" t="str">
        <f t="shared" si="0"/>
        <v/>
      </c>
    </row>
    <row r="49" spans="1:11" ht="12.95" customHeight="1" x14ac:dyDescent="0.2">
      <c r="A49" s="22"/>
      <c r="B49" s="69" t="s">
        <v>2235</v>
      </c>
      <c r="C49" s="70">
        <f>IF(C$4="","",VLOOKUP(C$4,Lookup,72,FALSE))</f>
        <v>3</v>
      </c>
      <c r="D49" s="67"/>
      <c r="E49" s="70">
        <f>IF(E$4="","",VLOOKUP(E$4,Lookup,72,FALSE))</f>
        <v>0</v>
      </c>
      <c r="F49" s="68"/>
      <c r="G49" s="70">
        <f>IF(G$4="","",VLOOKUP(G$4,Lookup,72,FALSE))</f>
        <v>0</v>
      </c>
      <c r="H49" s="65"/>
      <c r="I49" s="70" t="str">
        <f>IF(I$4="","",VLOOKUP(I$4,Lookup,72,FALSE))</f>
        <v/>
      </c>
      <c r="J49" s="19"/>
      <c r="K49" s="115">
        <f t="shared" si="0"/>
        <v>3</v>
      </c>
    </row>
    <row r="50" spans="1:11" ht="12.95" customHeight="1" x14ac:dyDescent="0.2">
      <c r="A50" s="22"/>
      <c r="B50" s="52" t="s">
        <v>2236</v>
      </c>
      <c r="C50" s="66">
        <f>IF(C$4="","",VLOOKUP(C$4,Lookup,74,FALSE))</f>
        <v>3</v>
      </c>
      <c r="D50" s="67"/>
      <c r="E50" s="66">
        <f>IF(E$4="","",VLOOKUP(E$4,Lookup,74,FALSE))</f>
        <v>0</v>
      </c>
      <c r="F50" s="68"/>
      <c r="G50" s="66">
        <f>IF(G$4="","",VLOOKUP(G$4,Lookup,74,FALSE))</f>
        <v>0</v>
      </c>
      <c r="H50" s="65"/>
      <c r="I50" s="66" t="str">
        <f>IF(I$4="","",VLOOKUP(I$4,Lookup,74,FALSE))</f>
        <v/>
      </c>
      <c r="J50" s="19"/>
      <c r="K50" s="111">
        <f t="shared" si="0"/>
        <v>3</v>
      </c>
    </row>
    <row r="51" spans="1:11" ht="12.95" customHeight="1" x14ac:dyDescent="0.2">
      <c r="A51" s="22"/>
      <c r="B51" s="52" t="s">
        <v>2237</v>
      </c>
      <c r="C51" s="66">
        <f>IF(C$4="","",VLOOKUP(C$4,Lookup,76,FALSE))</f>
        <v>0</v>
      </c>
      <c r="D51" s="67"/>
      <c r="E51" s="66">
        <f>IF(E$4="","",VLOOKUP(E$4,Lookup,76,FALSE))</f>
        <v>0</v>
      </c>
      <c r="F51" s="68"/>
      <c r="G51" s="66">
        <f>IF(G$4="","",VLOOKUP(G$4,Lookup,76,FALSE))</f>
        <v>5</v>
      </c>
      <c r="H51" s="65"/>
      <c r="I51" s="66" t="str">
        <f>IF(I$4="","",VLOOKUP(I$4,Lookup,76,FALSE))</f>
        <v/>
      </c>
      <c r="J51" s="19"/>
      <c r="K51" s="111">
        <f t="shared" si="0"/>
        <v>5</v>
      </c>
    </row>
    <row r="52" spans="1:11" ht="12.95" customHeight="1" x14ac:dyDescent="0.2">
      <c r="A52" s="22"/>
      <c r="B52" s="94" t="s">
        <v>2238</v>
      </c>
      <c r="C52" s="95">
        <f>IF(C$4="","",VLOOKUP(C$4,Lookup,78,FALSE))</f>
        <v>4</v>
      </c>
      <c r="D52" s="96"/>
      <c r="E52" s="95">
        <f>IF(E$4="","",VLOOKUP(E$4,Lookup,78,FALSE))</f>
        <v>0</v>
      </c>
      <c r="F52" s="75"/>
      <c r="G52" s="95">
        <f>IF(G$4="","",VLOOKUP(G$4,Lookup,78,FALSE))</f>
        <v>3</v>
      </c>
      <c r="H52" s="73"/>
      <c r="I52" s="95" t="str">
        <f>IF(I$4="","",VLOOKUP(I$4,Lookup,78,FALSE))</f>
        <v/>
      </c>
      <c r="J52" s="103"/>
      <c r="K52" s="112">
        <f t="shared" si="0"/>
        <v>3.5</v>
      </c>
    </row>
    <row r="53" spans="1:11" s="81" customFormat="1" ht="15" customHeight="1" x14ac:dyDescent="0.25">
      <c r="A53" s="80"/>
      <c r="B53" s="97" t="s">
        <v>9</v>
      </c>
      <c r="C53" s="79"/>
      <c r="D53" s="85"/>
      <c r="E53" s="79"/>
      <c r="F53" s="89"/>
      <c r="G53" s="79"/>
      <c r="H53" s="90"/>
      <c r="I53" s="79"/>
      <c r="J53" s="107"/>
      <c r="K53" s="116" t="str">
        <f t="shared" si="0"/>
        <v/>
      </c>
    </row>
    <row r="54" spans="1:11" ht="12.95" customHeight="1" x14ac:dyDescent="0.2">
      <c r="A54" s="22"/>
      <c r="B54" s="82" t="s">
        <v>2258</v>
      </c>
      <c r="C54" s="83">
        <f>IF(C$4="","",VLOOKUP(C$4,Lookup,80,FALSE))</f>
        <v>5</v>
      </c>
      <c r="D54" s="67"/>
      <c r="E54" s="83">
        <f>IF(E$4="","",VLOOKUP(E$4,Lookup,80,FALSE))</f>
        <v>1</v>
      </c>
      <c r="F54" s="68"/>
      <c r="G54" s="83">
        <f>IF(G$4="","",VLOOKUP(G$4,Lookup,80,FALSE))</f>
        <v>2</v>
      </c>
      <c r="H54" s="65"/>
      <c r="I54" s="83" t="str">
        <f>IF(I$4="","",VLOOKUP(I$4,Lookup,80,FALSE))</f>
        <v/>
      </c>
      <c r="J54" s="108"/>
      <c r="K54" s="117">
        <f t="shared" si="0"/>
        <v>2.6666666666666665</v>
      </c>
    </row>
    <row r="55" spans="1:11" ht="12.95" customHeight="1" x14ac:dyDescent="0.2">
      <c r="A55" s="22"/>
      <c r="B55" s="69" t="s">
        <v>363</v>
      </c>
      <c r="C55" s="70">
        <f>IF(C$4="","",VLOOKUP(C$4,Lookup,82,FALSE))</f>
        <v>2</v>
      </c>
      <c r="D55" s="67"/>
      <c r="E55" s="70">
        <f>IF(E$4="","",VLOOKUP(E$4,Lookup,82,FALSE))</f>
        <v>0</v>
      </c>
      <c r="F55" s="68"/>
      <c r="G55" s="70">
        <f>IF(G$4="","",VLOOKUP(G$4,Lookup,82,FALSE))</f>
        <v>0</v>
      </c>
      <c r="H55" s="65"/>
      <c r="I55" s="70" t="str">
        <f>IF(I$4="","",VLOOKUP(I$4,Lookup,82,FALSE))</f>
        <v/>
      </c>
      <c r="J55" s="19"/>
      <c r="K55" s="115">
        <f t="shared" si="0"/>
        <v>2</v>
      </c>
    </row>
    <row r="56" spans="1:11" ht="12.95" customHeight="1" x14ac:dyDescent="0.2">
      <c r="A56" s="22"/>
      <c r="B56" s="94" t="s">
        <v>364</v>
      </c>
      <c r="C56" s="95">
        <f>IF(C$4="","",VLOOKUP(C$4,Lookup,84,FALSE))</f>
        <v>0</v>
      </c>
      <c r="D56" s="96"/>
      <c r="E56" s="95">
        <f>IF(E$4="","",VLOOKUP(E$4,Lookup,84,FALSE))</f>
        <v>0</v>
      </c>
      <c r="F56" s="75"/>
      <c r="G56" s="95">
        <f>IF(G$4="","",VLOOKUP(G$4,Lookup,84,FALSE))</f>
        <v>5</v>
      </c>
      <c r="H56" s="73"/>
      <c r="I56" s="95" t="str">
        <f>IF(I$4="","",VLOOKUP(I$4,Lookup,84,FALSE))</f>
        <v/>
      </c>
      <c r="J56" s="103"/>
      <c r="K56" s="112">
        <f t="shared" si="0"/>
        <v>5</v>
      </c>
    </row>
    <row r="57" spans="1:11" s="81" customFormat="1" ht="15" customHeight="1" x14ac:dyDescent="0.25">
      <c r="A57" s="80"/>
      <c r="B57" s="92" t="s">
        <v>10</v>
      </c>
      <c r="C57" s="98"/>
      <c r="D57" s="84"/>
      <c r="E57" s="98"/>
      <c r="F57" s="89"/>
      <c r="G57" s="98"/>
      <c r="H57" s="90"/>
      <c r="I57" s="98"/>
      <c r="J57" s="106"/>
      <c r="K57" s="114" t="str">
        <f t="shared" si="0"/>
        <v/>
      </c>
    </row>
    <row r="58" spans="1:11" ht="12.95" customHeight="1" x14ac:dyDescent="0.2">
      <c r="A58" s="22"/>
      <c r="B58" s="69" t="s">
        <v>365</v>
      </c>
      <c r="C58" s="70">
        <f>IF(C$4="","",VLOOKUP(C$4,Lookup,86,FALSE))</f>
        <v>0</v>
      </c>
      <c r="D58" s="67"/>
      <c r="E58" s="70">
        <f>IF(E$4="","",VLOOKUP(E$4,Lookup,86,FALSE))</f>
        <v>0</v>
      </c>
      <c r="F58" s="68"/>
      <c r="G58" s="70">
        <f>IF(G$4="","",VLOOKUP(G$4,Lookup,86,FALSE))</f>
        <v>0</v>
      </c>
      <c r="H58" s="65"/>
      <c r="I58" s="70" t="str">
        <f>IF(I$4="","",VLOOKUP(I$4,Lookup,86,FALSE))</f>
        <v/>
      </c>
      <c r="J58" s="19"/>
      <c r="K58" s="115" t="str">
        <f t="shared" si="0"/>
        <v/>
      </c>
    </row>
    <row r="59" spans="1:11" ht="12.95" customHeight="1" x14ac:dyDescent="0.2">
      <c r="A59" s="22"/>
      <c r="B59" s="94" t="s">
        <v>2270</v>
      </c>
      <c r="C59" s="99">
        <f>IF(C$4="","",VLOOKUP(C$4,Lookup,88,FALSE))</f>
        <v>0</v>
      </c>
      <c r="D59" s="100"/>
      <c r="E59" s="99">
        <f>IF(E$4="","",VLOOKUP(E$4,Lookup,88,FALSE))</f>
        <v>0</v>
      </c>
      <c r="F59" s="101"/>
      <c r="G59" s="99">
        <f>IF(G$4="","",VLOOKUP(G$4,Lookup,88,FALSE))</f>
        <v>0</v>
      </c>
      <c r="H59" s="102"/>
      <c r="I59" s="99" t="str">
        <f>IF(I$4="","",VLOOKUP(I$4,Lookup,88,FALSE))</f>
        <v/>
      </c>
      <c r="J59" s="109"/>
      <c r="K59" s="112" t="str">
        <f t="shared" si="0"/>
        <v/>
      </c>
    </row>
    <row r="60" spans="1:11" ht="3" customHeight="1" x14ac:dyDescent="0.2">
      <c r="A60" s="8"/>
      <c r="B60" s="8"/>
      <c r="C60" s="44"/>
      <c r="D60" s="50"/>
      <c r="E60" s="9"/>
      <c r="F60" s="14"/>
      <c r="G60" s="11"/>
      <c r="I60" s="11"/>
      <c r="J60" s="19"/>
      <c r="K60" s="13"/>
    </row>
    <row r="61" spans="1:11" ht="15.75" x14ac:dyDescent="0.25">
      <c r="A61" s="8"/>
      <c r="B61" s="8"/>
      <c r="C61" s="44"/>
      <c r="D61" s="50"/>
      <c r="E61" s="9"/>
      <c r="F61" s="14"/>
      <c r="G61" s="24"/>
      <c r="H61" s="24"/>
      <c r="I61" s="24"/>
      <c r="J61" s="11"/>
      <c r="K61" s="58">
        <f>COUNTIF(K7:K59,"&gt;0")</f>
        <v>34</v>
      </c>
    </row>
    <row r="62" spans="1:11" ht="15" x14ac:dyDescent="0.2">
      <c r="A62" s="8"/>
      <c r="B62" s="8"/>
      <c r="C62" s="118" t="s">
        <v>2247</v>
      </c>
      <c r="D62" s="50"/>
      <c r="E62" s="9"/>
      <c r="F62" s="14"/>
      <c r="G62" s="24"/>
      <c r="H62" s="24"/>
      <c r="I62" s="24"/>
      <c r="J62" s="11"/>
    </row>
    <row r="63" spans="1:11" ht="15" x14ac:dyDescent="0.2">
      <c r="A63" s="8"/>
      <c r="B63" s="8"/>
      <c r="C63" s="120" t="str">
        <f>IF(K61&gt;0,"There are "&amp;K61&amp;" Resource Concerns addressed.")</f>
        <v>There are 34 Resource Concerns addressed.</v>
      </c>
      <c r="D63" s="50"/>
      <c r="E63" s="9"/>
      <c r="F63" s="23"/>
      <c r="G63" s="24"/>
      <c r="H63" s="24"/>
      <c r="I63" s="24"/>
      <c r="J63" s="11"/>
    </row>
    <row r="64" spans="1:11" ht="9.9499999999999993" customHeight="1" x14ac:dyDescent="0.2">
      <c r="C64" s="61"/>
    </row>
    <row r="65" spans="3:11" ht="15" x14ac:dyDescent="0.2">
      <c r="C65" s="119" t="s">
        <v>2248</v>
      </c>
    </row>
    <row r="66" spans="3:11" ht="78" customHeight="1" x14ac:dyDescent="0.2">
      <c r="C66" s="199" t="s">
        <v>2251</v>
      </c>
      <c r="D66" s="199"/>
      <c r="E66" s="199"/>
      <c r="F66" s="199"/>
      <c r="G66" s="199"/>
      <c r="H66" s="199"/>
      <c r="I66" s="199"/>
      <c r="J66" s="199"/>
      <c r="K66" s="199"/>
    </row>
    <row r="67" spans="3:11" ht="48.75" customHeight="1" x14ac:dyDescent="0.2">
      <c r="C67" s="199" t="s">
        <v>2255</v>
      </c>
      <c r="D67" s="199"/>
      <c r="E67" s="199"/>
      <c r="F67" s="199"/>
      <c r="G67" s="199"/>
      <c r="H67" s="199"/>
      <c r="I67" s="199"/>
      <c r="J67" s="199"/>
      <c r="K67" s="199"/>
    </row>
  </sheetData>
  <sheetProtection sheet="1" objects="1" scenarios="1"/>
  <mergeCells count="5">
    <mergeCell ref="B1:J1"/>
    <mergeCell ref="C66:K66"/>
    <mergeCell ref="C67:K67"/>
    <mergeCell ref="B2:J2"/>
    <mergeCell ref="K4:K6"/>
  </mergeCells>
  <conditionalFormatting sqref="C7:I59">
    <cfRule type="colorScale" priority="48">
      <colorScale>
        <cfvo type="num" val="-5"/>
        <cfvo type="num" val="0"/>
        <cfvo type="num" val="5"/>
        <color theme="5" tint="0.39997558519241921"/>
        <color theme="0"/>
        <color theme="9" tint="0.39997558519241921"/>
      </colorScale>
    </cfRule>
  </conditionalFormatting>
  <conditionalFormatting sqref="K7:K11 K13:K16 K18:K21 K23:K24 K26:K37 K39:K42 K44:K47 K49:K52 K54:K56 K58:K59">
    <cfRule type="dataBar" priority="39">
      <dataBar showValue="0">
        <cfvo type="num" val="-5"/>
        <cfvo type="num" val="5"/>
        <color theme="9" tint="-0.249977111117893"/>
      </dataBar>
      <extLst>
        <ext xmlns:x14="http://schemas.microsoft.com/office/spreadsheetml/2009/9/main" uri="{B025F937-C7B1-47D3-B67F-A62EFF666E3E}">
          <x14:id>{24C6FD96-EC4E-4CA1-AD9D-14223EF86948}</x14:id>
        </ext>
      </extLst>
    </cfRule>
  </conditionalFormatting>
  <conditionalFormatting sqref="K12">
    <cfRule type="colorScale" priority="20">
      <colorScale>
        <cfvo type="num" val="-5"/>
        <cfvo type="num" val="0"/>
        <cfvo type="num" val="5"/>
        <color theme="5"/>
        <color theme="0"/>
        <color theme="9"/>
      </colorScale>
    </cfRule>
  </conditionalFormatting>
  <pageMargins left="0.75" right="0.75" top="1" bottom="0.75" header="0.5" footer="0.5"/>
  <pageSetup scale="67" orientation="portrait" horizontalDpi="150" verticalDpi="150" r:id="rId1"/>
  <headerFooter scaleWithDoc="0" alignWithMargins="0">
    <oddFooter>&amp;LFOTG, Section V
Conservation Practice Physical Effects (CPPE)&amp;R NRCS, CO 
October 2016</oddFooter>
  </headerFooter>
  <drawing r:id="rId2"/>
  <legacyDrawing r:id="rId3"/>
  <controls>
    <mc:AlternateContent xmlns:mc="http://schemas.openxmlformats.org/markup-compatibility/2006">
      <mc:Choice Requires="x14">
        <control shapeId="26629" r:id="rId4" name="ComboBox1">
          <controlPr locked="0" print="0" autoLine="0" linkedCell="C4" listFillRange="CPS" r:id="rId5">
            <anchor moveWithCells="1">
              <from>
                <xdr:col>1</xdr:col>
                <xdr:colOff>247650</xdr:colOff>
                <xdr:row>0</xdr:row>
                <xdr:rowOff>333375</xdr:rowOff>
              </from>
              <to>
                <xdr:col>3</xdr:col>
                <xdr:colOff>0</xdr:colOff>
                <xdr:row>0</xdr:row>
                <xdr:rowOff>571500</xdr:rowOff>
              </to>
            </anchor>
          </controlPr>
        </control>
      </mc:Choice>
      <mc:Fallback>
        <control shapeId="26629" r:id="rId4" name="ComboBox1"/>
      </mc:Fallback>
    </mc:AlternateContent>
    <mc:AlternateContent xmlns:mc="http://schemas.openxmlformats.org/markup-compatibility/2006">
      <mc:Choice Requires="x14">
        <control shapeId="26630" r:id="rId6" name="ComboBox2">
          <controlPr locked="0" print="0" autoLine="0" linkedCell="E4" listFillRange="CPS" r:id="rId7">
            <anchor moveWithCells="1">
              <from>
                <xdr:col>1</xdr:col>
                <xdr:colOff>238125</xdr:colOff>
                <xdr:row>0</xdr:row>
                <xdr:rowOff>581025</xdr:rowOff>
              </from>
              <to>
                <xdr:col>3</xdr:col>
                <xdr:colOff>0</xdr:colOff>
                <xdr:row>1</xdr:row>
                <xdr:rowOff>114300</xdr:rowOff>
              </to>
            </anchor>
          </controlPr>
        </control>
      </mc:Choice>
      <mc:Fallback>
        <control shapeId="26630" r:id="rId6" name="ComboBox2"/>
      </mc:Fallback>
    </mc:AlternateContent>
    <mc:AlternateContent xmlns:mc="http://schemas.openxmlformats.org/markup-compatibility/2006">
      <mc:Choice Requires="x14">
        <control shapeId="26631" r:id="rId8" name="ComboBox3">
          <controlPr locked="0" print="0" autoLine="0" linkedCell="G4" listFillRange="CPS" r:id="rId9">
            <anchor moveWithCells="1">
              <from>
                <xdr:col>4</xdr:col>
                <xdr:colOff>704850</xdr:colOff>
                <xdr:row>0</xdr:row>
                <xdr:rowOff>304800</xdr:rowOff>
              </from>
              <to>
                <xdr:col>10</xdr:col>
                <xdr:colOff>514350</xdr:colOff>
                <xdr:row>0</xdr:row>
                <xdr:rowOff>542925</xdr:rowOff>
              </to>
            </anchor>
          </controlPr>
        </control>
      </mc:Choice>
      <mc:Fallback>
        <control shapeId="26631" r:id="rId8" name="ComboBox3"/>
      </mc:Fallback>
    </mc:AlternateContent>
    <mc:AlternateContent xmlns:mc="http://schemas.openxmlformats.org/markup-compatibility/2006">
      <mc:Choice Requires="x14">
        <control shapeId="26632" r:id="rId10" name="ComboBox4">
          <controlPr locked="0" print="0" autoLine="0" linkedCell="I4" listFillRange="CPS" r:id="rId11">
            <anchor moveWithCells="1">
              <from>
                <xdr:col>4</xdr:col>
                <xdr:colOff>704850</xdr:colOff>
                <xdr:row>0</xdr:row>
                <xdr:rowOff>561975</xdr:rowOff>
              </from>
              <to>
                <xdr:col>10</xdr:col>
                <xdr:colOff>514350</xdr:colOff>
                <xdr:row>1</xdr:row>
                <xdr:rowOff>85725</xdr:rowOff>
              </to>
            </anchor>
          </controlPr>
        </control>
      </mc:Choice>
      <mc:Fallback>
        <control shapeId="26632" r:id="rId10" name="ComboBox4"/>
      </mc:Fallback>
    </mc:AlternateContent>
  </controls>
  <extLst>
    <ext xmlns:x14="http://schemas.microsoft.com/office/spreadsheetml/2009/9/main" uri="{78C0D931-6437-407d-A8EE-F0AAD7539E65}">
      <x14:conditionalFormattings>
        <x14:conditionalFormatting xmlns:xm="http://schemas.microsoft.com/office/excel/2006/main">
          <x14:cfRule type="dataBar" id="{24C6FD96-EC4E-4CA1-AD9D-14223EF86948}">
            <x14:dataBar minLength="0" maxLength="100" gradient="0" direction="leftToRight" axisPosition="middle">
              <x14:cfvo type="num">
                <xm:f>-5</xm:f>
              </x14:cfvo>
              <x14:cfvo type="num">
                <xm:f>5</xm:f>
              </x14:cfvo>
              <x14:negativeFillColor theme="5"/>
              <x14:axisColor theme="1" tint="0.499984740745262"/>
            </x14:dataBar>
          </x14:cfRule>
          <xm:sqref>K7:K11 K13:K16 K18:K21 K23:K24 K26:K37 K39:K42 K44:K47 K49:K52 K54:K56 K58:K59</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1:DL155"/>
  <sheetViews>
    <sheetView showGridLines="0" workbookViewId="0">
      <pane xSplit="3" topLeftCell="E1" activePane="topRight" state="frozen"/>
      <selection pane="topRight" activeCell="J11" sqref="J11"/>
    </sheetView>
  </sheetViews>
  <sheetFormatPr defaultRowHeight="15" x14ac:dyDescent="0.25"/>
  <cols>
    <col min="1" max="1" width="3" style="25" customWidth="1"/>
    <col min="2" max="2" width="25.7109375" style="172" customWidth="1"/>
    <col min="3" max="3" width="7.85546875" style="26" customWidth="1"/>
    <col min="4" max="4" width="26.42578125" style="26" hidden="1" customWidth="1"/>
    <col min="5" max="5" width="5.7109375" style="28" customWidth="1"/>
    <col min="6" max="6" width="12.7109375" style="28" customWidth="1"/>
    <col min="7" max="7" width="5.7109375" style="26" customWidth="1"/>
    <col min="8" max="8" width="12.7109375" style="28" customWidth="1"/>
    <col min="9" max="9" width="5.7109375" style="26" customWidth="1"/>
    <col min="10" max="10" width="12.7109375" style="28" customWidth="1"/>
    <col min="11" max="11" width="5.7109375" style="26" customWidth="1"/>
    <col min="12" max="12" width="12.7109375" style="28" customWidth="1"/>
    <col min="13" max="13" width="5.7109375" style="26" customWidth="1"/>
    <col min="14" max="14" width="12.7109375" style="28" customWidth="1"/>
    <col min="15" max="15" width="5.7109375" style="26" customWidth="1"/>
    <col min="16" max="16" width="12.7109375" style="26" customWidth="1"/>
    <col min="17" max="17" width="5.7109375" style="26" customWidth="1"/>
    <col min="18" max="18" width="12.7109375" style="26" customWidth="1"/>
    <col min="19" max="19" width="5.7109375" style="26" customWidth="1"/>
    <col min="20" max="20" width="12.7109375" style="26" customWidth="1"/>
    <col min="21" max="21" width="5.7109375" style="26" customWidth="1"/>
    <col min="22" max="22" width="12.7109375" style="26" customWidth="1"/>
    <col min="23" max="23" width="5.7109375" style="26" customWidth="1"/>
    <col min="24" max="24" width="12.7109375" style="28" customWidth="1"/>
    <col min="25" max="25" width="5.7109375" style="26" customWidth="1"/>
    <col min="26" max="26" width="12.7109375" style="28" customWidth="1"/>
    <col min="27" max="27" width="5.7109375" style="26" customWidth="1"/>
    <col min="28" max="28" width="12.7109375" style="28" customWidth="1"/>
    <col min="29" max="29" width="5.7109375" style="26" customWidth="1"/>
    <col min="30" max="30" width="12.7109375" style="28" customWidth="1"/>
    <col min="31" max="31" width="5.7109375" style="26" customWidth="1"/>
    <col min="32" max="32" width="12.7109375" style="28" customWidth="1"/>
    <col min="33" max="33" width="5.7109375" style="26" customWidth="1"/>
    <col min="34" max="34" width="12.7109375" style="28" customWidth="1"/>
    <col min="35" max="35" width="5.7109375" style="26" customWidth="1"/>
    <col min="36" max="36" width="12.7109375" style="28" customWidth="1"/>
    <col min="37" max="37" width="5.7109375" style="26" customWidth="1"/>
    <col min="38" max="38" width="12.7109375" style="28" customWidth="1"/>
    <col min="39" max="39" width="5.7109375" style="28" customWidth="1"/>
    <col min="40" max="40" width="12.7109375" style="28" customWidth="1"/>
    <col min="41" max="41" width="5.7109375" style="28" customWidth="1"/>
    <col min="42" max="42" width="12.7109375" style="28" customWidth="1"/>
    <col min="43" max="43" width="5.7109375" style="28" customWidth="1"/>
    <col min="44" max="44" width="12.7109375" style="28" customWidth="1"/>
    <col min="45" max="45" width="5.7109375" style="28" customWidth="1"/>
    <col min="46" max="46" width="12.7109375" style="28" customWidth="1"/>
    <col min="47" max="47" width="5.7109375" style="28" customWidth="1"/>
    <col min="48" max="48" width="12.7109375" style="28" customWidth="1"/>
    <col min="49" max="49" width="5.7109375" style="28" customWidth="1"/>
    <col min="50" max="50" width="12.7109375" style="28" customWidth="1"/>
    <col min="51" max="51" width="5.7109375" style="28" customWidth="1"/>
    <col min="52" max="52" width="12.7109375" style="28" customWidth="1"/>
    <col min="53" max="53" width="5.7109375" style="28" customWidth="1"/>
    <col min="54" max="54" width="12.7109375" style="28" customWidth="1"/>
    <col min="55" max="55" width="5.7109375" style="26" customWidth="1"/>
    <col min="56" max="56" width="12.7109375" style="28" customWidth="1"/>
    <col min="57" max="57" width="5.7109375" style="26" customWidth="1"/>
    <col min="58" max="58" width="12.7109375" style="28" customWidth="1"/>
    <col min="59" max="59" width="5.7109375" style="26" customWidth="1"/>
    <col min="60" max="60" width="12.7109375" style="28" customWidth="1"/>
    <col min="61" max="61" width="5.7109375" style="26" customWidth="1"/>
    <col min="62" max="62" width="12.7109375" style="28" customWidth="1"/>
    <col min="63" max="63" width="5.7109375" style="26" customWidth="1"/>
    <col min="64" max="64" width="12.7109375" style="28" customWidth="1"/>
    <col min="65" max="65" width="5.7109375" style="26" customWidth="1"/>
    <col min="66" max="66" width="12.7109375" style="28" customWidth="1"/>
    <col min="67" max="67" width="5.7109375" style="26" customWidth="1"/>
    <col min="68" max="68" width="12.7109375" style="28" customWidth="1"/>
    <col min="69" max="69" width="5.7109375" style="26" customWidth="1"/>
    <col min="70" max="70" width="12.7109375" style="28" customWidth="1"/>
    <col min="71" max="71" width="5.7109375" style="26" customWidth="1"/>
    <col min="72" max="72" width="12.7109375" style="28" customWidth="1"/>
    <col min="73" max="73" width="5.7109375" style="26" customWidth="1"/>
    <col min="74" max="74" width="12.7109375" style="28" customWidth="1"/>
    <col min="75" max="75" width="5.7109375" style="26" customWidth="1"/>
    <col min="76" max="76" width="12.7109375" style="28" customWidth="1"/>
    <col min="77" max="77" width="5.7109375" style="26" customWidth="1"/>
    <col min="78" max="78" width="12.7109375" style="28" customWidth="1"/>
    <col min="79" max="79" width="5.7109375" style="26" customWidth="1"/>
    <col min="80" max="80" width="12.7109375" style="28" customWidth="1"/>
    <col min="81" max="81" width="5.7109375" style="26" customWidth="1"/>
    <col min="82" max="82" width="12.7109375" style="28" customWidth="1"/>
    <col min="83" max="83" width="5.7109375" style="26" customWidth="1"/>
    <col min="84" max="84" width="12.7109375" style="28" customWidth="1"/>
    <col min="85" max="85" width="5.7109375" style="26" customWidth="1"/>
    <col min="86" max="86" width="12.7109375" style="28" customWidth="1"/>
    <col min="87" max="87" width="5.7109375" style="26" customWidth="1"/>
    <col min="88" max="88" width="12.7109375" style="28" customWidth="1"/>
    <col min="89" max="89" width="5.7109375" style="26" customWidth="1"/>
    <col min="90" max="90" width="12.7109375" style="28" customWidth="1"/>
    <col min="91" max="91" width="5.7109375" style="26" customWidth="1"/>
    <col min="92" max="92" width="12.7109375" style="28" customWidth="1"/>
    <col min="93" max="93" width="18.42578125" style="25" customWidth="1"/>
    <col min="94" max="16384" width="9.140625" style="25"/>
  </cols>
  <sheetData>
    <row r="1" spans="2:93" ht="17.25" x14ac:dyDescent="0.3">
      <c r="E1" s="27" t="s">
        <v>188</v>
      </c>
      <c r="F1" s="27"/>
    </row>
    <row r="2" spans="2:93" ht="17.25" x14ac:dyDescent="0.3">
      <c r="E2" s="27" t="s">
        <v>189</v>
      </c>
      <c r="F2" s="27"/>
    </row>
    <row r="3" spans="2:93" ht="17.25" x14ac:dyDescent="0.3">
      <c r="C3" s="27"/>
      <c r="D3" s="27"/>
    </row>
    <row r="4" spans="2:93" ht="17.25" customHeight="1" x14ac:dyDescent="0.3">
      <c r="C4" s="27"/>
      <c r="D4" s="27"/>
    </row>
    <row r="5" spans="2:93" s="29" customFormat="1" ht="15.75" customHeight="1" x14ac:dyDescent="0.25">
      <c r="B5" s="184" t="s">
        <v>187</v>
      </c>
      <c r="C5" s="186" t="s">
        <v>0</v>
      </c>
      <c r="D5" s="203"/>
      <c r="E5" s="213" t="s">
        <v>1</v>
      </c>
      <c r="F5" s="214"/>
      <c r="G5" s="214"/>
      <c r="H5" s="214"/>
      <c r="I5" s="214"/>
      <c r="J5" s="214"/>
      <c r="K5" s="214"/>
      <c r="L5" s="214"/>
      <c r="M5" s="214"/>
      <c r="N5" s="215"/>
      <c r="O5" s="216" t="s">
        <v>2</v>
      </c>
      <c r="P5" s="217"/>
      <c r="Q5" s="217"/>
      <c r="R5" s="217"/>
      <c r="S5" s="217"/>
      <c r="T5" s="217"/>
      <c r="U5" s="217"/>
      <c r="V5" s="218"/>
      <c r="W5" s="221" t="s">
        <v>3</v>
      </c>
      <c r="X5" s="222"/>
      <c r="Y5" s="222"/>
      <c r="Z5" s="222"/>
      <c r="AA5" s="222"/>
      <c r="AB5" s="222"/>
      <c r="AC5" s="222"/>
      <c r="AD5" s="223"/>
      <c r="AE5" s="221" t="s">
        <v>4</v>
      </c>
      <c r="AF5" s="222"/>
      <c r="AG5" s="222"/>
      <c r="AH5" s="223"/>
      <c r="AI5" s="221" t="s">
        <v>5</v>
      </c>
      <c r="AJ5" s="222"/>
      <c r="AK5" s="222"/>
      <c r="AL5" s="222"/>
      <c r="AM5" s="222"/>
      <c r="AN5" s="222"/>
      <c r="AO5" s="222"/>
      <c r="AP5" s="222"/>
      <c r="AQ5" s="222"/>
      <c r="AR5" s="222"/>
      <c r="AS5" s="222"/>
      <c r="AT5" s="222"/>
      <c r="AU5" s="222"/>
      <c r="AV5" s="222"/>
      <c r="AW5" s="222"/>
      <c r="AX5" s="222"/>
      <c r="AY5" s="222"/>
      <c r="AZ5" s="222"/>
      <c r="BA5" s="222"/>
      <c r="BB5" s="222"/>
      <c r="BC5" s="222"/>
      <c r="BD5" s="222"/>
      <c r="BE5" s="222"/>
      <c r="BF5" s="223"/>
      <c r="BG5" s="224" t="s">
        <v>6</v>
      </c>
      <c r="BH5" s="225"/>
      <c r="BI5" s="225"/>
      <c r="BJ5" s="225"/>
      <c r="BK5" s="225"/>
      <c r="BL5" s="225"/>
      <c r="BM5" s="225"/>
      <c r="BN5" s="226"/>
      <c r="BO5" s="208" t="s">
        <v>7</v>
      </c>
      <c r="BP5" s="209"/>
      <c r="BQ5" s="209"/>
      <c r="BR5" s="209"/>
      <c r="BS5" s="209"/>
      <c r="BT5" s="209"/>
      <c r="BU5" s="209"/>
      <c r="BV5" s="210"/>
      <c r="BW5" s="227" t="s">
        <v>8</v>
      </c>
      <c r="BX5" s="228"/>
      <c r="BY5" s="228"/>
      <c r="BZ5" s="228"/>
      <c r="CA5" s="228"/>
      <c r="CB5" s="228"/>
      <c r="CC5" s="228"/>
      <c r="CD5" s="229"/>
      <c r="CE5" s="208" t="s">
        <v>9</v>
      </c>
      <c r="CF5" s="209"/>
      <c r="CG5" s="209"/>
      <c r="CH5" s="209"/>
      <c r="CI5" s="209"/>
      <c r="CJ5" s="210"/>
      <c r="CK5" s="211" t="s">
        <v>10</v>
      </c>
      <c r="CL5" s="211"/>
      <c r="CM5" s="211"/>
      <c r="CN5" s="211"/>
    </row>
    <row r="6" spans="2:93" s="30" customFormat="1" ht="38.25" customHeight="1" x14ac:dyDescent="0.2">
      <c r="B6" s="184"/>
      <c r="C6" s="186"/>
      <c r="D6" s="204"/>
      <c r="E6" s="219" t="s">
        <v>145</v>
      </c>
      <c r="F6" s="219"/>
      <c r="G6" s="219"/>
      <c r="H6" s="219"/>
      <c r="I6" s="219" t="s">
        <v>146</v>
      </c>
      <c r="J6" s="219"/>
      <c r="K6" s="219"/>
      <c r="L6" s="219"/>
      <c r="M6" s="219" t="s">
        <v>147</v>
      </c>
      <c r="N6" s="219"/>
      <c r="O6" s="207" t="s">
        <v>148</v>
      </c>
      <c r="P6" s="207"/>
      <c r="Q6" s="207" t="s">
        <v>149</v>
      </c>
      <c r="R6" s="207"/>
      <c r="S6" s="207" t="s">
        <v>150</v>
      </c>
      <c r="T6" s="207"/>
      <c r="U6" s="207" t="s">
        <v>347</v>
      </c>
      <c r="V6" s="207"/>
      <c r="W6" s="212" t="s">
        <v>151</v>
      </c>
      <c r="X6" s="212"/>
      <c r="Y6" s="212" t="s">
        <v>155</v>
      </c>
      <c r="Z6" s="212"/>
      <c r="AA6" s="212" t="s">
        <v>154</v>
      </c>
      <c r="AB6" s="212"/>
      <c r="AC6" s="212" t="s">
        <v>153</v>
      </c>
      <c r="AD6" s="212"/>
      <c r="AE6" s="207" t="s">
        <v>157</v>
      </c>
      <c r="AF6" s="207"/>
      <c r="AG6" s="207" t="s">
        <v>156</v>
      </c>
      <c r="AH6" s="207"/>
      <c r="AI6" s="207" t="s">
        <v>161</v>
      </c>
      <c r="AJ6" s="207"/>
      <c r="AK6" s="207"/>
      <c r="AL6" s="207"/>
      <c r="AM6" s="207" t="s">
        <v>162</v>
      </c>
      <c r="AN6" s="207"/>
      <c r="AO6" s="207"/>
      <c r="AP6" s="207"/>
      <c r="AQ6" s="207" t="s">
        <v>163</v>
      </c>
      <c r="AR6" s="207"/>
      <c r="AS6" s="207"/>
      <c r="AT6" s="207"/>
      <c r="AU6" s="207" t="s">
        <v>164</v>
      </c>
      <c r="AV6" s="207"/>
      <c r="AW6" s="207"/>
      <c r="AX6" s="207"/>
      <c r="AY6" s="207" t="s">
        <v>165</v>
      </c>
      <c r="AZ6" s="207"/>
      <c r="BA6" s="207"/>
      <c r="BB6" s="207"/>
      <c r="BC6" s="207" t="s">
        <v>166</v>
      </c>
      <c r="BD6" s="207"/>
      <c r="BE6" s="207" t="s">
        <v>167</v>
      </c>
      <c r="BF6" s="207"/>
      <c r="BG6" s="207" t="s">
        <v>160</v>
      </c>
      <c r="BH6" s="207"/>
      <c r="BI6" s="207" t="s">
        <v>159</v>
      </c>
      <c r="BJ6" s="207"/>
      <c r="BK6" s="207" t="s">
        <v>158</v>
      </c>
      <c r="BL6" s="207"/>
      <c r="BM6" s="207" t="s">
        <v>171</v>
      </c>
      <c r="BN6" s="207"/>
      <c r="BO6" s="207" t="s">
        <v>172</v>
      </c>
      <c r="BP6" s="207"/>
      <c r="BQ6" s="207" t="s">
        <v>173</v>
      </c>
      <c r="BR6" s="207"/>
      <c r="BS6" s="207" t="s">
        <v>174</v>
      </c>
      <c r="BT6" s="207"/>
      <c r="BU6" s="207" t="s">
        <v>185</v>
      </c>
      <c r="BV6" s="207"/>
      <c r="BW6" s="207" t="s">
        <v>175</v>
      </c>
      <c r="BX6" s="207"/>
      <c r="BY6" s="207"/>
      <c r="BZ6" s="207"/>
      <c r="CA6" s="207"/>
      <c r="CB6" s="207"/>
      <c r="CC6" s="207"/>
      <c r="CD6" s="207"/>
      <c r="CE6" s="207" t="s">
        <v>180</v>
      </c>
      <c r="CF6" s="207"/>
      <c r="CG6" s="207" t="s">
        <v>181</v>
      </c>
      <c r="CH6" s="207"/>
      <c r="CI6" s="207" t="s">
        <v>182</v>
      </c>
      <c r="CJ6" s="207"/>
      <c r="CK6" s="207" t="s">
        <v>183</v>
      </c>
      <c r="CL6" s="207"/>
      <c r="CM6" s="207" t="s">
        <v>184</v>
      </c>
      <c r="CN6" s="207"/>
    </row>
    <row r="7" spans="2:93" s="31" customFormat="1" ht="31.5" customHeight="1" x14ac:dyDescent="0.25">
      <c r="B7" s="206"/>
      <c r="C7" s="203"/>
      <c r="D7" s="204"/>
      <c r="E7" s="220" t="s">
        <v>141</v>
      </c>
      <c r="F7" s="220"/>
      <c r="G7" s="220" t="s">
        <v>142</v>
      </c>
      <c r="H7" s="220"/>
      <c r="I7" s="220" t="s">
        <v>143</v>
      </c>
      <c r="J7" s="220"/>
      <c r="K7" s="220" t="s">
        <v>144</v>
      </c>
      <c r="L7" s="220"/>
      <c r="M7" s="219"/>
      <c r="N7" s="219"/>
      <c r="O7" s="207"/>
      <c r="P7" s="207"/>
      <c r="Q7" s="207"/>
      <c r="R7" s="207"/>
      <c r="S7" s="207"/>
      <c r="T7" s="207"/>
      <c r="U7" s="207"/>
      <c r="V7" s="207"/>
      <c r="W7" s="212"/>
      <c r="X7" s="212"/>
      <c r="Y7" s="212"/>
      <c r="Z7" s="212"/>
      <c r="AA7" s="212"/>
      <c r="AB7" s="212"/>
      <c r="AC7" s="212"/>
      <c r="AD7" s="212"/>
      <c r="AE7" s="207"/>
      <c r="AF7" s="207"/>
      <c r="AG7" s="207"/>
      <c r="AH7" s="207"/>
      <c r="AI7" s="212" t="s">
        <v>169</v>
      </c>
      <c r="AJ7" s="212"/>
      <c r="AK7" s="212" t="s">
        <v>168</v>
      </c>
      <c r="AL7" s="212"/>
      <c r="AM7" s="212" t="s">
        <v>170</v>
      </c>
      <c r="AN7" s="212"/>
      <c r="AO7" s="212" t="s">
        <v>168</v>
      </c>
      <c r="AP7" s="212"/>
      <c r="AQ7" s="212" t="s">
        <v>169</v>
      </c>
      <c r="AR7" s="212"/>
      <c r="AS7" s="212" t="s">
        <v>168</v>
      </c>
      <c r="AT7" s="212"/>
      <c r="AU7" s="212" t="s">
        <v>169</v>
      </c>
      <c r="AV7" s="212"/>
      <c r="AW7" s="212" t="s">
        <v>168</v>
      </c>
      <c r="AX7" s="212"/>
      <c r="AY7" s="212" t="s">
        <v>169</v>
      </c>
      <c r="AZ7" s="212"/>
      <c r="BA7" s="212" t="s">
        <v>168</v>
      </c>
      <c r="BB7" s="212"/>
      <c r="BC7" s="207"/>
      <c r="BD7" s="207"/>
      <c r="BE7" s="207"/>
      <c r="BF7" s="207"/>
      <c r="BG7" s="207"/>
      <c r="BH7" s="207"/>
      <c r="BI7" s="207"/>
      <c r="BJ7" s="207"/>
      <c r="BK7" s="207"/>
      <c r="BL7" s="207"/>
      <c r="BM7" s="207"/>
      <c r="BN7" s="207"/>
      <c r="BO7" s="207"/>
      <c r="BP7" s="207"/>
      <c r="BQ7" s="207"/>
      <c r="BR7" s="207"/>
      <c r="BS7" s="207"/>
      <c r="BT7" s="207"/>
      <c r="BU7" s="207"/>
      <c r="BV7" s="207"/>
      <c r="BW7" s="212" t="s">
        <v>176</v>
      </c>
      <c r="BX7" s="212"/>
      <c r="BY7" s="212" t="s">
        <v>177</v>
      </c>
      <c r="BZ7" s="212"/>
      <c r="CA7" s="212" t="s">
        <v>178</v>
      </c>
      <c r="CB7" s="212"/>
      <c r="CC7" s="212" t="s">
        <v>179</v>
      </c>
      <c r="CD7" s="212"/>
      <c r="CE7" s="207"/>
      <c r="CF7" s="207"/>
      <c r="CG7" s="207"/>
      <c r="CH7" s="207"/>
      <c r="CI7" s="207"/>
      <c r="CJ7" s="207"/>
      <c r="CK7" s="207"/>
      <c r="CL7" s="207"/>
      <c r="CM7" s="207"/>
      <c r="CN7" s="207"/>
    </row>
    <row r="8" spans="2:93" s="31" customFormat="1" ht="15.75" customHeight="1" thickBot="1" x14ac:dyDescent="0.3">
      <c r="B8" s="185"/>
      <c r="C8" s="187"/>
      <c r="D8" s="205"/>
      <c r="E8" s="42" t="s">
        <v>346</v>
      </c>
      <c r="F8" s="42" t="s">
        <v>345</v>
      </c>
      <c r="G8" s="42" t="s">
        <v>346</v>
      </c>
      <c r="H8" s="42" t="s">
        <v>345</v>
      </c>
      <c r="I8" s="42" t="s">
        <v>346</v>
      </c>
      <c r="J8" s="42" t="s">
        <v>345</v>
      </c>
      <c r="K8" s="42" t="s">
        <v>346</v>
      </c>
      <c r="L8" s="42" t="s">
        <v>345</v>
      </c>
      <c r="M8" s="42" t="s">
        <v>346</v>
      </c>
      <c r="N8" s="42" t="s">
        <v>345</v>
      </c>
      <c r="O8" s="42" t="s">
        <v>346</v>
      </c>
      <c r="P8" s="42" t="s">
        <v>345</v>
      </c>
      <c r="Q8" s="42" t="s">
        <v>346</v>
      </c>
      <c r="R8" s="42" t="s">
        <v>345</v>
      </c>
      <c r="S8" s="42" t="s">
        <v>346</v>
      </c>
      <c r="T8" s="42" t="s">
        <v>345</v>
      </c>
      <c r="U8" s="42" t="s">
        <v>346</v>
      </c>
      <c r="V8" s="42" t="s">
        <v>345</v>
      </c>
      <c r="W8" s="42" t="s">
        <v>346</v>
      </c>
      <c r="X8" s="42" t="s">
        <v>345</v>
      </c>
      <c r="Y8" s="42" t="s">
        <v>346</v>
      </c>
      <c r="Z8" s="42" t="s">
        <v>345</v>
      </c>
      <c r="AA8" s="42" t="s">
        <v>346</v>
      </c>
      <c r="AB8" s="42" t="s">
        <v>345</v>
      </c>
      <c r="AC8" s="42" t="s">
        <v>346</v>
      </c>
      <c r="AD8" s="42" t="s">
        <v>345</v>
      </c>
      <c r="AE8" s="42" t="s">
        <v>346</v>
      </c>
      <c r="AF8" s="42" t="s">
        <v>345</v>
      </c>
      <c r="AG8" s="42" t="s">
        <v>346</v>
      </c>
      <c r="AH8" s="42" t="s">
        <v>345</v>
      </c>
      <c r="AI8" s="42" t="s">
        <v>346</v>
      </c>
      <c r="AJ8" s="42" t="s">
        <v>345</v>
      </c>
      <c r="AK8" s="42" t="s">
        <v>346</v>
      </c>
      <c r="AL8" s="42" t="s">
        <v>345</v>
      </c>
      <c r="AM8" s="42" t="s">
        <v>346</v>
      </c>
      <c r="AN8" s="42" t="s">
        <v>345</v>
      </c>
      <c r="AO8" s="42" t="s">
        <v>346</v>
      </c>
      <c r="AP8" s="42" t="s">
        <v>345</v>
      </c>
      <c r="AQ8" s="42" t="s">
        <v>346</v>
      </c>
      <c r="AR8" s="42" t="s">
        <v>345</v>
      </c>
      <c r="AS8" s="42" t="s">
        <v>346</v>
      </c>
      <c r="AT8" s="42" t="s">
        <v>345</v>
      </c>
      <c r="AU8" s="42" t="s">
        <v>346</v>
      </c>
      <c r="AV8" s="42" t="s">
        <v>345</v>
      </c>
      <c r="AW8" s="42" t="s">
        <v>346</v>
      </c>
      <c r="AX8" s="42" t="s">
        <v>345</v>
      </c>
      <c r="AY8" s="42" t="s">
        <v>346</v>
      </c>
      <c r="AZ8" s="42" t="s">
        <v>345</v>
      </c>
      <c r="BA8" s="42" t="s">
        <v>346</v>
      </c>
      <c r="BB8" s="42" t="s">
        <v>345</v>
      </c>
      <c r="BC8" s="42" t="s">
        <v>346</v>
      </c>
      <c r="BD8" s="42" t="s">
        <v>345</v>
      </c>
      <c r="BE8" s="42" t="s">
        <v>346</v>
      </c>
      <c r="BF8" s="42" t="s">
        <v>345</v>
      </c>
      <c r="BG8" s="42" t="s">
        <v>346</v>
      </c>
      <c r="BH8" s="42" t="s">
        <v>345</v>
      </c>
      <c r="BI8" s="42" t="s">
        <v>346</v>
      </c>
      <c r="BJ8" s="42" t="s">
        <v>345</v>
      </c>
      <c r="BK8" s="42" t="s">
        <v>346</v>
      </c>
      <c r="BL8" s="42" t="s">
        <v>345</v>
      </c>
      <c r="BM8" s="42" t="s">
        <v>346</v>
      </c>
      <c r="BN8" s="42" t="s">
        <v>345</v>
      </c>
      <c r="BO8" s="42" t="s">
        <v>346</v>
      </c>
      <c r="BP8" s="42" t="s">
        <v>345</v>
      </c>
      <c r="BQ8" s="42" t="s">
        <v>346</v>
      </c>
      <c r="BR8" s="42" t="s">
        <v>345</v>
      </c>
      <c r="BS8" s="42" t="s">
        <v>346</v>
      </c>
      <c r="BT8" s="42" t="s">
        <v>345</v>
      </c>
      <c r="BU8" s="42" t="s">
        <v>346</v>
      </c>
      <c r="BV8" s="42" t="s">
        <v>345</v>
      </c>
      <c r="BW8" s="42" t="s">
        <v>346</v>
      </c>
      <c r="BX8" s="42" t="s">
        <v>345</v>
      </c>
      <c r="BY8" s="42" t="s">
        <v>346</v>
      </c>
      <c r="BZ8" s="42" t="s">
        <v>345</v>
      </c>
      <c r="CA8" s="42" t="s">
        <v>346</v>
      </c>
      <c r="CB8" s="42" t="s">
        <v>345</v>
      </c>
      <c r="CC8" s="42" t="s">
        <v>346</v>
      </c>
      <c r="CD8" s="42" t="s">
        <v>345</v>
      </c>
      <c r="CE8" s="42" t="s">
        <v>346</v>
      </c>
      <c r="CF8" s="42" t="s">
        <v>345</v>
      </c>
      <c r="CG8" s="42" t="s">
        <v>346</v>
      </c>
      <c r="CH8" s="42" t="s">
        <v>345</v>
      </c>
      <c r="CI8" s="42" t="s">
        <v>346</v>
      </c>
      <c r="CJ8" s="42" t="s">
        <v>345</v>
      </c>
      <c r="CK8" s="42" t="s">
        <v>346</v>
      </c>
      <c r="CL8" s="42" t="s">
        <v>345</v>
      </c>
      <c r="CM8" s="42" t="s">
        <v>346</v>
      </c>
      <c r="CN8" s="42" t="s">
        <v>345</v>
      </c>
      <c r="CO8" s="47" t="s">
        <v>2239</v>
      </c>
    </row>
    <row r="9" spans="2:93" s="168" customFormat="1" ht="80.099999999999994" customHeight="1" x14ac:dyDescent="0.25">
      <c r="B9" s="173" t="s">
        <v>195</v>
      </c>
      <c r="C9" s="166" t="s">
        <v>272</v>
      </c>
      <c r="D9" s="167" t="str">
        <f t="shared" ref="D9:D40" si="0">IF(B9="","",B9&amp;" ("&amp;C9&amp;")")</f>
        <v>Access Control  (472)</v>
      </c>
      <c r="E9" s="174">
        <f>CPPE_CO_2017!C8</f>
        <v>1</v>
      </c>
      <c r="F9" s="175" t="s">
        <v>1294</v>
      </c>
      <c r="G9" s="176">
        <f>CPPE_CO_2017!D8</f>
        <v>1</v>
      </c>
      <c r="H9" s="175" t="s">
        <v>1294</v>
      </c>
      <c r="I9" s="177">
        <f>CPPE_CO_2017!E8</f>
        <v>2</v>
      </c>
      <c r="J9" s="175" t="s">
        <v>1294</v>
      </c>
      <c r="K9" s="177">
        <f>CPPE_CO_2017!F8</f>
        <v>2</v>
      </c>
      <c r="L9" s="175" t="s">
        <v>1294</v>
      </c>
      <c r="M9" s="176">
        <f>CPPE_CO_2017!G8</f>
        <v>2</v>
      </c>
      <c r="N9" s="175" t="s">
        <v>1294</v>
      </c>
      <c r="O9" s="176">
        <f>CPPE_CO_2017!H8</f>
        <v>2</v>
      </c>
      <c r="P9" s="175" t="s">
        <v>1295</v>
      </c>
      <c r="Q9" s="176">
        <f>CPPE_CO_2017!I8</f>
        <v>3</v>
      </c>
      <c r="R9" s="175" t="s">
        <v>1296</v>
      </c>
      <c r="S9" s="176">
        <f>CPPE_CO_2017!J8</f>
        <v>0</v>
      </c>
      <c r="T9" s="178"/>
      <c r="U9" s="176">
        <f>CPPE_CO_2017!K8</f>
        <v>0</v>
      </c>
      <c r="V9" s="178"/>
      <c r="W9" s="176">
        <f>CPPE_CO_2017!L8</f>
        <v>0</v>
      </c>
      <c r="X9" s="175" t="s">
        <v>1297</v>
      </c>
      <c r="Y9" s="176">
        <f>CPPE_CO_2017!M8</f>
        <v>0</v>
      </c>
      <c r="Z9" s="175" t="s">
        <v>1298</v>
      </c>
      <c r="AA9" s="176">
        <f>CPPE_CO_2017!N8</f>
        <v>0</v>
      </c>
      <c r="AB9" s="175" t="s">
        <v>1299</v>
      </c>
      <c r="AC9" s="176">
        <f>CPPE_CO_2017!O8</f>
        <v>0</v>
      </c>
      <c r="AD9" s="175"/>
      <c r="AE9" s="176">
        <f>CPPE_CO_2017!P8</f>
        <v>0</v>
      </c>
      <c r="AF9" s="178"/>
      <c r="AG9" s="176">
        <f>CPPE_CO_2017!Q8</f>
        <v>2</v>
      </c>
      <c r="AH9" s="175" t="s">
        <v>1300</v>
      </c>
      <c r="AI9" s="176">
        <f>CPPE_CO_2017!R8</f>
        <v>1</v>
      </c>
      <c r="AJ9" s="175" t="s">
        <v>1301</v>
      </c>
      <c r="AK9" s="176">
        <f>CPPE_CO_2017!S8</f>
        <v>0</v>
      </c>
      <c r="AL9" s="178"/>
      <c r="AM9" s="176">
        <f>CPPE_CO_2017!T8</f>
        <v>1</v>
      </c>
      <c r="AN9" s="175" t="s">
        <v>1302</v>
      </c>
      <c r="AO9" s="176">
        <f>CPPE_CO_2017!U8</f>
        <v>1</v>
      </c>
      <c r="AP9" s="175" t="s">
        <v>1303</v>
      </c>
      <c r="AQ9" s="176">
        <f>CPPE_CO_2017!V8</f>
        <v>0</v>
      </c>
      <c r="AR9" s="178"/>
      <c r="AS9" s="176">
        <f>CPPE_CO_2017!W8</f>
        <v>0</v>
      </c>
      <c r="AT9" s="178"/>
      <c r="AU9" s="176">
        <f>CPPE_CO_2017!X8</f>
        <v>1</v>
      </c>
      <c r="AV9" s="175" t="s">
        <v>1304</v>
      </c>
      <c r="AW9" s="176">
        <f>CPPE_CO_2017!Y8</f>
        <v>1</v>
      </c>
      <c r="AX9" s="175" t="s">
        <v>1305</v>
      </c>
      <c r="AY9" s="176">
        <f>CPPE_CO_2017!Z8</f>
        <v>1</v>
      </c>
      <c r="AZ9" s="175" t="s">
        <v>1306</v>
      </c>
      <c r="BA9" s="176">
        <f>CPPE_CO_2017!AA8</f>
        <v>1</v>
      </c>
      <c r="BB9" s="175" t="s">
        <v>1307</v>
      </c>
      <c r="BC9" s="176">
        <f>CPPE_CO_2017!AB8</f>
        <v>2</v>
      </c>
      <c r="BD9" s="175" t="s">
        <v>1308</v>
      </c>
      <c r="BE9" s="176">
        <f>CPPE_CO_2017!AC8</f>
        <v>2</v>
      </c>
      <c r="BF9" s="175" t="s">
        <v>1309</v>
      </c>
      <c r="BG9" s="176">
        <f>CPPE_CO_2017!AD8</f>
        <v>2</v>
      </c>
      <c r="BH9" s="175" t="s">
        <v>1310</v>
      </c>
      <c r="BI9" s="176">
        <f>CPPE_CO_2017!AE8</f>
        <v>0</v>
      </c>
      <c r="BJ9" s="175" t="s">
        <v>1311</v>
      </c>
      <c r="BK9" s="176">
        <f>CPPE_CO_2017!AF8</f>
        <v>0</v>
      </c>
      <c r="BL9" s="175" t="s">
        <v>1312</v>
      </c>
      <c r="BM9" s="176">
        <f>CPPE_CO_2017!AG8</f>
        <v>0</v>
      </c>
      <c r="BN9" s="178"/>
      <c r="BO9" s="176">
        <f>CPPE_CO_2017!AH8</f>
        <v>2</v>
      </c>
      <c r="BP9" s="175" t="s">
        <v>1313</v>
      </c>
      <c r="BQ9" s="176">
        <f>CPPE_CO_2017!AI8</f>
        <v>2</v>
      </c>
      <c r="BR9" s="175" t="s">
        <v>1314</v>
      </c>
      <c r="BS9" s="176">
        <f>CPPE_CO_2017!AJ8</f>
        <v>2</v>
      </c>
      <c r="BT9" s="175" t="s">
        <v>1315</v>
      </c>
      <c r="BU9" s="176">
        <f>CPPE_CO_2017!AK8</f>
        <v>-1</v>
      </c>
      <c r="BV9" s="175" t="s">
        <v>1316</v>
      </c>
      <c r="BW9" s="176">
        <f>CPPE_CO_2017!AL8</f>
        <v>2</v>
      </c>
      <c r="BX9" s="175" t="s">
        <v>1317</v>
      </c>
      <c r="BY9" s="176">
        <f>CPPE_CO_2017!AM8</f>
        <v>2</v>
      </c>
      <c r="BZ9" s="175" t="s">
        <v>1318</v>
      </c>
      <c r="CA9" s="176">
        <f>CPPE_CO_2017!AN8</f>
        <v>0</v>
      </c>
      <c r="CB9" s="175" t="s">
        <v>1319</v>
      </c>
      <c r="CC9" s="176">
        <f>CPPE_CO_2017!AO8</f>
        <v>0</v>
      </c>
      <c r="CD9" s="175" t="s">
        <v>1320</v>
      </c>
      <c r="CE9" s="176">
        <f>CPPE_CO_2017!AP8</f>
        <v>0</v>
      </c>
      <c r="CF9" s="175" t="s">
        <v>1321</v>
      </c>
      <c r="CG9" s="176">
        <f>CPPE_CO_2017!AQ8</f>
        <v>0</v>
      </c>
      <c r="CH9" s="175" t="s">
        <v>1322</v>
      </c>
      <c r="CI9" s="177">
        <v>0</v>
      </c>
      <c r="CJ9" s="175"/>
      <c r="CK9" s="176">
        <f>CPPE_CO_2017!AS8</f>
        <v>0</v>
      </c>
      <c r="CL9" s="175"/>
      <c r="CM9" s="177">
        <v>0</v>
      </c>
      <c r="CN9" s="175"/>
      <c r="CO9" s="179" t="s">
        <v>1323</v>
      </c>
    </row>
    <row r="10" spans="2:93" s="168" customFormat="1" ht="80.099999999999994" customHeight="1" x14ac:dyDescent="0.25">
      <c r="B10" s="173" t="s">
        <v>194</v>
      </c>
      <c r="C10" s="166" t="s">
        <v>257</v>
      </c>
      <c r="D10" s="167" t="str">
        <f t="shared" si="0"/>
        <v>Access Road  (560)</v>
      </c>
      <c r="E10" s="174">
        <f>CPPE_CO_2017!C9</f>
        <v>1</v>
      </c>
      <c r="F10" s="175" t="s">
        <v>1077</v>
      </c>
      <c r="G10" s="176">
        <f>CPPE_CO_2017!D9</f>
        <v>0</v>
      </c>
      <c r="H10" s="175" t="s">
        <v>1078</v>
      </c>
      <c r="I10" s="177">
        <f>CPPE_CO_2017!E9</f>
        <v>1</v>
      </c>
      <c r="J10" s="175" t="s">
        <v>1078</v>
      </c>
      <c r="K10" s="177">
        <f>CPPE_CO_2017!F9</f>
        <v>0</v>
      </c>
      <c r="L10" s="175" t="s">
        <v>1078</v>
      </c>
      <c r="M10" s="176">
        <f>CPPE_CO_2017!G9</f>
        <v>0</v>
      </c>
      <c r="N10" s="175" t="s">
        <v>1079</v>
      </c>
      <c r="O10" s="176">
        <f>CPPE_CO_2017!H9</f>
        <v>0</v>
      </c>
      <c r="P10" s="175" t="s">
        <v>1080</v>
      </c>
      <c r="Q10" s="176">
        <f>CPPE_CO_2017!I9</f>
        <v>2</v>
      </c>
      <c r="R10" s="175" t="s">
        <v>1081</v>
      </c>
      <c r="S10" s="176">
        <f>CPPE_CO_2017!J9</f>
        <v>0</v>
      </c>
      <c r="T10" s="178"/>
      <c r="U10" s="176">
        <f>CPPE_CO_2017!K9</f>
        <v>0</v>
      </c>
      <c r="V10" s="175"/>
      <c r="W10" s="176">
        <f>CPPE_CO_2017!L9</f>
        <v>0</v>
      </c>
      <c r="X10" s="175"/>
      <c r="Y10" s="176">
        <f>CPPE_CO_2017!M9</f>
        <v>-1</v>
      </c>
      <c r="Z10" s="175" t="s">
        <v>1082</v>
      </c>
      <c r="AA10" s="176">
        <f>CPPE_CO_2017!N9</f>
        <v>0</v>
      </c>
      <c r="AB10" s="175"/>
      <c r="AC10" s="176">
        <f>CPPE_CO_2017!O9</f>
        <v>-2</v>
      </c>
      <c r="AD10" s="175"/>
      <c r="AE10" s="176">
        <f>CPPE_CO_2017!P9</f>
        <v>1</v>
      </c>
      <c r="AF10" s="178"/>
      <c r="AG10" s="176">
        <f>CPPE_CO_2017!Q9</f>
        <v>0</v>
      </c>
      <c r="AH10" s="175"/>
      <c r="AI10" s="176">
        <f>CPPE_CO_2017!R9</f>
        <v>0</v>
      </c>
      <c r="AJ10" s="175"/>
      <c r="AK10" s="176">
        <f>CPPE_CO_2017!S9</f>
        <v>0</v>
      </c>
      <c r="AL10" s="178"/>
      <c r="AM10" s="176">
        <f>CPPE_CO_2017!T9</f>
        <v>0</v>
      </c>
      <c r="AN10" s="175" t="s">
        <v>1083</v>
      </c>
      <c r="AO10" s="176">
        <f>CPPE_CO_2017!U9</f>
        <v>0</v>
      </c>
      <c r="AP10" s="175"/>
      <c r="AQ10" s="176">
        <f>CPPE_CO_2017!V9</f>
        <v>0</v>
      </c>
      <c r="AR10" s="178"/>
      <c r="AS10" s="176">
        <f>CPPE_CO_2017!W9</f>
        <v>0</v>
      </c>
      <c r="AT10" s="178"/>
      <c r="AU10" s="176">
        <f>CPPE_CO_2017!X9</f>
        <v>0</v>
      </c>
      <c r="AV10" s="175" t="s">
        <v>1084</v>
      </c>
      <c r="AW10" s="176">
        <f>CPPE_CO_2017!Y9</f>
        <v>0</v>
      </c>
      <c r="AX10" s="175"/>
      <c r="AY10" s="176">
        <f>CPPE_CO_2017!Z9</f>
        <v>0</v>
      </c>
      <c r="AZ10" s="175" t="s">
        <v>1085</v>
      </c>
      <c r="BA10" s="176">
        <f>CPPE_CO_2017!AA9</f>
        <v>0</v>
      </c>
      <c r="BB10" s="175"/>
      <c r="BC10" s="176">
        <f>CPPE_CO_2017!AB9</f>
        <v>1</v>
      </c>
      <c r="BD10" s="175"/>
      <c r="BE10" s="176">
        <f>CPPE_CO_2017!AC9</f>
        <v>0</v>
      </c>
      <c r="BF10" s="175"/>
      <c r="BG10" s="176">
        <f>CPPE_CO_2017!AD9</f>
        <v>0</v>
      </c>
      <c r="BH10" s="175" t="s">
        <v>1086</v>
      </c>
      <c r="BI10" s="176">
        <f>CPPE_CO_2017!AE9</f>
        <v>0</v>
      </c>
      <c r="BJ10" s="175"/>
      <c r="BK10" s="176">
        <f>CPPE_CO_2017!AF9</f>
        <v>0</v>
      </c>
      <c r="BL10" s="175" t="s">
        <v>1087</v>
      </c>
      <c r="BM10" s="176">
        <f>CPPE_CO_2017!AG9</f>
        <v>0</v>
      </c>
      <c r="BN10" s="178"/>
      <c r="BO10" s="176">
        <f>CPPE_CO_2017!AH9</f>
        <v>2</v>
      </c>
      <c r="BP10" s="176" t="s">
        <v>1088</v>
      </c>
      <c r="BQ10" s="176">
        <f>CPPE_CO_2017!AI9</f>
        <v>0</v>
      </c>
      <c r="BR10" s="175"/>
      <c r="BS10" s="176">
        <f>CPPE_CO_2017!AJ9</f>
        <v>0</v>
      </c>
      <c r="BT10" s="176" t="s">
        <v>2241</v>
      </c>
      <c r="BU10" s="176">
        <f>CPPE_CO_2017!AK9</f>
        <v>3</v>
      </c>
      <c r="BV10" s="175"/>
      <c r="BW10" s="176">
        <f>CPPE_CO_2017!AL9</f>
        <v>0</v>
      </c>
      <c r="BX10" s="175"/>
      <c r="BY10" s="176">
        <f>CPPE_CO_2017!AM9</f>
        <v>0</v>
      </c>
      <c r="BZ10" s="175"/>
      <c r="CA10" s="176">
        <f>CPPE_CO_2017!AN9</f>
        <v>0</v>
      </c>
      <c r="CB10" s="175"/>
      <c r="CC10" s="176">
        <f>CPPE_CO_2017!AO9</f>
        <v>-2</v>
      </c>
      <c r="CD10" s="175"/>
      <c r="CE10" s="176">
        <f>CPPE_CO_2017!AP9</f>
        <v>0</v>
      </c>
      <c r="CF10" s="175"/>
      <c r="CG10" s="176">
        <f>CPPE_CO_2017!AQ9</f>
        <v>0</v>
      </c>
      <c r="CH10" s="178"/>
      <c r="CI10" s="177">
        <v>0</v>
      </c>
      <c r="CJ10" s="175"/>
      <c r="CK10" s="176">
        <f>CPPE_CO_2017!AS9</f>
        <v>1</v>
      </c>
      <c r="CL10" s="175"/>
      <c r="CM10" s="177">
        <v>1</v>
      </c>
      <c r="CN10" s="175"/>
      <c r="CO10" s="180"/>
    </row>
    <row r="11" spans="2:93" s="168" customFormat="1" ht="80.099999999999994" customHeight="1" x14ac:dyDescent="0.25">
      <c r="B11" s="173" t="s">
        <v>11</v>
      </c>
      <c r="C11" s="166" t="s">
        <v>344</v>
      </c>
      <c r="D11" s="167" t="str">
        <f t="shared" si="0"/>
        <v>Agrichemical Handling Facility (309)</v>
      </c>
      <c r="E11" s="174">
        <f>CPPE_CO_2017!C10</f>
        <v>0</v>
      </c>
      <c r="F11" s="175"/>
      <c r="G11" s="176">
        <f>CPPE_CO_2017!D10</f>
        <v>0</v>
      </c>
      <c r="H11" s="175"/>
      <c r="I11" s="177">
        <f>CPPE_CO_2017!E10</f>
        <v>0</v>
      </c>
      <c r="J11" s="175"/>
      <c r="K11" s="177">
        <f>CPPE_CO_2017!F10</f>
        <v>0</v>
      </c>
      <c r="L11" s="175"/>
      <c r="M11" s="176">
        <f>CPPE_CO_2017!G10</f>
        <v>0</v>
      </c>
      <c r="N11" s="175"/>
      <c r="O11" s="176">
        <f>CPPE_CO_2017!H10</f>
        <v>0</v>
      </c>
      <c r="P11" s="175"/>
      <c r="Q11" s="176">
        <f>CPPE_CO_2017!I10</f>
        <v>0</v>
      </c>
      <c r="R11" s="175"/>
      <c r="S11" s="176">
        <f>CPPE_CO_2017!J10</f>
        <v>0</v>
      </c>
      <c r="T11" s="178"/>
      <c r="U11" s="176">
        <f>CPPE_CO_2017!K10</f>
        <v>0</v>
      </c>
      <c r="V11" s="175"/>
      <c r="W11" s="176">
        <f>CPPE_CO_2017!L10</f>
        <v>0</v>
      </c>
      <c r="X11" s="175"/>
      <c r="Y11" s="176">
        <f>CPPE_CO_2017!M10</f>
        <v>0</v>
      </c>
      <c r="Z11" s="175"/>
      <c r="AA11" s="176">
        <f>CPPE_CO_2017!N10</f>
        <v>0</v>
      </c>
      <c r="AB11" s="175"/>
      <c r="AC11" s="176">
        <f>CPPE_CO_2017!O10</f>
        <v>0</v>
      </c>
      <c r="AD11" s="175"/>
      <c r="AE11" s="176">
        <f>CPPE_CO_2017!P10</f>
        <v>0</v>
      </c>
      <c r="AF11" s="178"/>
      <c r="AG11" s="176">
        <f>CPPE_CO_2017!Q10</f>
        <v>0</v>
      </c>
      <c r="AH11" s="175"/>
      <c r="AI11" s="176">
        <f>CPPE_CO_2017!R10</f>
        <v>5</v>
      </c>
      <c r="AJ11" s="175" t="s">
        <v>2231</v>
      </c>
      <c r="AK11" s="176">
        <f>CPPE_CO_2017!S10</f>
        <v>5</v>
      </c>
      <c r="AL11" s="178" t="s">
        <v>2231</v>
      </c>
      <c r="AM11" s="176">
        <f>CPPE_CO_2017!T10</f>
        <v>5</v>
      </c>
      <c r="AN11" s="175" t="s">
        <v>2232</v>
      </c>
      <c r="AO11" s="176">
        <f>CPPE_CO_2017!U10</f>
        <v>5</v>
      </c>
      <c r="AP11" s="175" t="s">
        <v>2232</v>
      </c>
      <c r="AQ11" s="176">
        <f>CPPE_CO_2017!V10</f>
        <v>0</v>
      </c>
      <c r="AR11" s="178"/>
      <c r="AS11" s="176">
        <f>CPPE_CO_2017!W10</f>
        <v>0</v>
      </c>
      <c r="AT11" s="178"/>
      <c r="AU11" s="176">
        <f>CPPE_CO_2017!X10</f>
        <v>0</v>
      </c>
      <c r="AV11" s="175"/>
      <c r="AW11" s="176">
        <f>CPPE_CO_2017!Y10</f>
        <v>0</v>
      </c>
      <c r="AX11" s="175"/>
      <c r="AY11" s="176">
        <f>CPPE_CO_2017!Z10</f>
        <v>0</v>
      </c>
      <c r="AZ11" s="175"/>
      <c r="BA11" s="176">
        <f>CPPE_CO_2017!AA10</f>
        <v>0</v>
      </c>
      <c r="BB11" s="175"/>
      <c r="BC11" s="176">
        <f>CPPE_CO_2017!AB10</f>
        <v>0</v>
      </c>
      <c r="BD11" s="175"/>
      <c r="BE11" s="176">
        <f>CPPE_CO_2017!AC10</f>
        <v>0</v>
      </c>
      <c r="BF11" s="175"/>
      <c r="BG11" s="176">
        <f>CPPE_CO_2017!AD10</f>
        <v>1</v>
      </c>
      <c r="BH11" s="175" t="s">
        <v>2233</v>
      </c>
      <c r="BI11" s="176">
        <f>CPPE_CO_2017!AE10</f>
        <v>1</v>
      </c>
      <c r="BJ11" s="175" t="s">
        <v>2234</v>
      </c>
      <c r="BK11" s="176">
        <f>CPPE_CO_2017!AF10</f>
        <v>0</v>
      </c>
      <c r="BL11" s="175"/>
      <c r="BM11" s="176">
        <f>CPPE_CO_2017!AG10</f>
        <v>0</v>
      </c>
      <c r="BN11" s="178"/>
      <c r="BO11" s="176">
        <f>CPPE_CO_2017!AH10</f>
        <v>0</v>
      </c>
      <c r="BP11" s="175"/>
      <c r="BQ11" s="176">
        <f>CPPE_CO_2017!AI10</f>
        <v>0</v>
      </c>
      <c r="BR11" s="175"/>
      <c r="BS11" s="176">
        <f>CPPE_CO_2017!AJ10</f>
        <v>0</v>
      </c>
      <c r="BT11" s="175"/>
      <c r="BU11" s="176">
        <f>CPPE_CO_2017!AK10</f>
        <v>0</v>
      </c>
      <c r="BV11" s="175"/>
      <c r="BW11" s="176">
        <f>CPPE_CO_2017!AL10</f>
        <v>0</v>
      </c>
      <c r="BX11" s="175"/>
      <c r="BY11" s="176">
        <f>CPPE_CO_2017!AM10</f>
        <v>0</v>
      </c>
      <c r="BZ11" s="175"/>
      <c r="CA11" s="176">
        <f>CPPE_CO_2017!AN10</f>
        <v>0</v>
      </c>
      <c r="CB11" s="175"/>
      <c r="CC11" s="176">
        <f>CPPE_CO_2017!AO10</f>
        <v>0</v>
      </c>
      <c r="CD11" s="175"/>
      <c r="CE11" s="176">
        <f>CPPE_CO_2017!AP10</f>
        <v>0</v>
      </c>
      <c r="CF11" s="175"/>
      <c r="CG11" s="176">
        <f>CPPE_CO_2017!AQ10</f>
        <v>0</v>
      </c>
      <c r="CH11" s="178"/>
      <c r="CI11" s="177">
        <v>0</v>
      </c>
      <c r="CJ11" s="175"/>
      <c r="CK11" s="176">
        <f>CPPE_CO_2017!AS10</f>
        <v>0</v>
      </c>
      <c r="CL11" s="175"/>
      <c r="CM11" s="177">
        <v>0</v>
      </c>
      <c r="CN11" s="175"/>
      <c r="CO11" s="180"/>
    </row>
    <row r="12" spans="2:93" s="168" customFormat="1" ht="80.099999999999994" customHeight="1" x14ac:dyDescent="0.25">
      <c r="B12" s="173" t="s">
        <v>12</v>
      </c>
      <c r="C12" s="166" t="s">
        <v>313</v>
      </c>
      <c r="D12" s="167" t="str">
        <f t="shared" si="0"/>
        <v>Air Filtration and Scrubbing (371)</v>
      </c>
      <c r="E12" s="174">
        <f>CPPE_CO_2017!C11</f>
        <v>0</v>
      </c>
      <c r="F12" s="175"/>
      <c r="G12" s="176">
        <f>CPPE_CO_2017!D11</f>
        <v>0</v>
      </c>
      <c r="H12" s="175"/>
      <c r="I12" s="177">
        <f>CPPE_CO_2017!E11</f>
        <v>0</v>
      </c>
      <c r="J12" s="175"/>
      <c r="K12" s="177">
        <f>CPPE_CO_2017!F11</f>
        <v>0</v>
      </c>
      <c r="L12" s="175"/>
      <c r="M12" s="176">
        <f>CPPE_CO_2017!G11</f>
        <v>0</v>
      </c>
      <c r="N12" s="175"/>
      <c r="O12" s="176">
        <f>CPPE_CO_2017!H11</f>
        <v>0</v>
      </c>
      <c r="P12" s="175"/>
      <c r="Q12" s="176">
        <f>CPPE_CO_2017!I11</f>
        <v>0</v>
      </c>
      <c r="R12" s="175"/>
      <c r="S12" s="176">
        <f>CPPE_CO_2017!J11</f>
        <v>0</v>
      </c>
      <c r="T12" s="178"/>
      <c r="U12" s="176">
        <f>CPPE_CO_2017!K11</f>
        <v>0</v>
      </c>
      <c r="V12" s="175"/>
      <c r="W12" s="176">
        <f>CPPE_CO_2017!L11</f>
        <v>0</v>
      </c>
      <c r="X12" s="175"/>
      <c r="Y12" s="176">
        <f>CPPE_CO_2017!M11</f>
        <v>0</v>
      </c>
      <c r="Z12" s="175"/>
      <c r="AA12" s="176">
        <f>CPPE_CO_2017!N11</f>
        <v>0</v>
      </c>
      <c r="AB12" s="175"/>
      <c r="AC12" s="176">
        <f>CPPE_CO_2017!O11</f>
        <v>0</v>
      </c>
      <c r="AD12" s="175"/>
      <c r="AE12" s="176">
        <f>CPPE_CO_2017!P11</f>
        <v>0</v>
      </c>
      <c r="AF12" s="178"/>
      <c r="AG12" s="176">
        <f>CPPE_CO_2017!Q11</f>
        <v>0</v>
      </c>
      <c r="AH12" s="175"/>
      <c r="AI12" s="176">
        <f>CPPE_CO_2017!R11</f>
        <v>0</v>
      </c>
      <c r="AJ12" s="175"/>
      <c r="AK12" s="176">
        <f>CPPE_CO_2017!S11</f>
        <v>0</v>
      </c>
      <c r="AL12" s="178"/>
      <c r="AM12" s="176">
        <f>CPPE_CO_2017!T11</f>
        <v>0</v>
      </c>
      <c r="AN12" s="175"/>
      <c r="AO12" s="176">
        <f>CPPE_CO_2017!U11</f>
        <v>0</v>
      </c>
      <c r="AP12" s="175"/>
      <c r="AQ12" s="176">
        <f>CPPE_CO_2017!V11</f>
        <v>0</v>
      </c>
      <c r="AR12" s="178"/>
      <c r="AS12" s="176">
        <f>CPPE_CO_2017!W11</f>
        <v>0</v>
      </c>
      <c r="AT12" s="178"/>
      <c r="AU12" s="176">
        <f>CPPE_CO_2017!X11</f>
        <v>0</v>
      </c>
      <c r="AV12" s="175"/>
      <c r="AW12" s="176">
        <f>CPPE_CO_2017!Y11</f>
        <v>0</v>
      </c>
      <c r="AX12" s="175"/>
      <c r="AY12" s="176">
        <f>CPPE_CO_2017!Z11</f>
        <v>0</v>
      </c>
      <c r="AZ12" s="175"/>
      <c r="BA12" s="176">
        <f>CPPE_CO_2017!AA11</f>
        <v>0</v>
      </c>
      <c r="BB12" s="175"/>
      <c r="BC12" s="176">
        <f>CPPE_CO_2017!AB11</f>
        <v>0</v>
      </c>
      <c r="BD12" s="175"/>
      <c r="BE12" s="176">
        <f>CPPE_CO_2017!AC11</f>
        <v>0</v>
      </c>
      <c r="BF12" s="175"/>
      <c r="BG12" s="176">
        <f>CPPE_CO_2017!AD11</f>
        <v>4</v>
      </c>
      <c r="BH12" s="175" t="s">
        <v>1826</v>
      </c>
      <c r="BI12" s="176">
        <f>CPPE_CO_2017!AE11</f>
        <v>3</v>
      </c>
      <c r="BJ12" s="175" t="s">
        <v>1827</v>
      </c>
      <c r="BK12" s="176">
        <f>CPPE_CO_2017!AF11</f>
        <v>3</v>
      </c>
      <c r="BL12" s="175" t="s">
        <v>1828</v>
      </c>
      <c r="BM12" s="176">
        <f>CPPE_CO_2017!AG11</f>
        <v>4</v>
      </c>
      <c r="BN12" s="178" t="s">
        <v>1829</v>
      </c>
      <c r="BO12" s="176">
        <f>CPPE_CO_2017!AH11</f>
        <v>0</v>
      </c>
      <c r="BP12" s="175"/>
      <c r="BQ12" s="176">
        <f>CPPE_CO_2017!AI11</f>
        <v>0</v>
      </c>
      <c r="BR12" s="175"/>
      <c r="BS12" s="176">
        <f>CPPE_CO_2017!AJ11</f>
        <v>0</v>
      </c>
      <c r="BT12" s="175"/>
      <c r="BU12" s="176">
        <f>CPPE_CO_2017!AK11</f>
        <v>0</v>
      </c>
      <c r="BV12" s="175"/>
      <c r="BW12" s="176">
        <f>CPPE_CO_2017!AL11</f>
        <v>0</v>
      </c>
      <c r="BX12" s="175"/>
      <c r="BY12" s="176">
        <f>CPPE_CO_2017!AM11</f>
        <v>0</v>
      </c>
      <c r="BZ12" s="175"/>
      <c r="CA12" s="176">
        <f>CPPE_CO_2017!AN11</f>
        <v>0</v>
      </c>
      <c r="CB12" s="175"/>
      <c r="CC12" s="176">
        <f>CPPE_CO_2017!AO11</f>
        <v>0</v>
      </c>
      <c r="CD12" s="175"/>
      <c r="CE12" s="176">
        <f>CPPE_CO_2017!AP11</f>
        <v>0</v>
      </c>
      <c r="CF12" s="175"/>
      <c r="CG12" s="176">
        <f>CPPE_CO_2017!AQ11</f>
        <v>0</v>
      </c>
      <c r="CH12" s="178"/>
      <c r="CI12" s="177">
        <v>0</v>
      </c>
      <c r="CJ12" s="175"/>
      <c r="CK12" s="176">
        <f>CPPE_CO_2017!AS11</f>
        <v>-1</v>
      </c>
      <c r="CL12" s="175" t="s">
        <v>1830</v>
      </c>
      <c r="CM12" s="177">
        <v>0</v>
      </c>
      <c r="CN12" s="175"/>
      <c r="CO12" s="179" t="s">
        <v>1831</v>
      </c>
    </row>
    <row r="13" spans="2:93" s="168" customFormat="1" ht="80.099999999999994" customHeight="1" x14ac:dyDescent="0.25">
      <c r="B13" s="173" t="s">
        <v>13</v>
      </c>
      <c r="C13" s="166" t="s">
        <v>343</v>
      </c>
      <c r="D13" s="167" t="str">
        <f t="shared" si="0"/>
        <v>Alley Cropping (311)</v>
      </c>
      <c r="E13" s="174">
        <f>CPPE_CO_2017!C12</f>
        <v>2</v>
      </c>
      <c r="F13" s="175" t="s">
        <v>1762</v>
      </c>
      <c r="G13" s="176">
        <f>CPPE_CO_2017!D12</f>
        <v>5</v>
      </c>
      <c r="H13" s="175" t="s">
        <v>729</v>
      </c>
      <c r="I13" s="177">
        <f>CPPE_CO_2017!E12</f>
        <v>2</v>
      </c>
      <c r="J13" s="175" t="s">
        <v>2205</v>
      </c>
      <c r="K13" s="177">
        <f>CPPE_CO_2017!F12</f>
        <v>2</v>
      </c>
      <c r="L13" s="175" t="s">
        <v>2206</v>
      </c>
      <c r="M13" s="176">
        <f>CPPE_CO_2017!G12</f>
        <v>0</v>
      </c>
      <c r="N13" s="175"/>
      <c r="O13" s="176">
        <f>CPPE_CO_2017!H12</f>
        <v>3</v>
      </c>
      <c r="P13" s="175" t="s">
        <v>2207</v>
      </c>
      <c r="Q13" s="176">
        <f>CPPE_CO_2017!I12</f>
        <v>0</v>
      </c>
      <c r="R13" s="175" t="s">
        <v>733</v>
      </c>
      <c r="S13" s="176">
        <f>CPPE_CO_2017!J12</f>
        <v>0</v>
      </c>
      <c r="T13" s="178"/>
      <c r="U13" s="176">
        <f>CPPE_CO_2017!K12</f>
        <v>0</v>
      </c>
      <c r="V13" s="175" t="s">
        <v>2208</v>
      </c>
      <c r="W13" s="176">
        <f>CPPE_CO_2017!L12</f>
        <v>2</v>
      </c>
      <c r="X13" s="175" t="s">
        <v>1635</v>
      </c>
      <c r="Y13" s="176">
        <f>CPPE_CO_2017!M12</f>
        <v>0</v>
      </c>
      <c r="Z13" s="175" t="s">
        <v>2209</v>
      </c>
      <c r="AA13" s="176">
        <f>CPPE_CO_2017!N12</f>
        <v>2</v>
      </c>
      <c r="AB13" s="175" t="s">
        <v>1635</v>
      </c>
      <c r="AC13" s="176">
        <f>CPPE_CO_2017!O12</f>
        <v>0</v>
      </c>
      <c r="AD13" s="175" t="s">
        <v>2210</v>
      </c>
      <c r="AE13" s="176">
        <f>CPPE_CO_2017!P12</f>
        <v>0</v>
      </c>
      <c r="AF13" s="178" t="s">
        <v>1758</v>
      </c>
      <c r="AG13" s="176">
        <f>CPPE_CO_2017!Q12</f>
        <v>0</v>
      </c>
      <c r="AH13" s="175" t="s">
        <v>1771</v>
      </c>
      <c r="AI13" s="176">
        <f>CPPE_CO_2017!R12</f>
        <v>0</v>
      </c>
      <c r="AJ13" s="175" t="s">
        <v>2211</v>
      </c>
      <c r="AK13" s="176">
        <f>CPPE_CO_2017!S12</f>
        <v>1</v>
      </c>
      <c r="AL13" s="178" t="s">
        <v>2212</v>
      </c>
      <c r="AM13" s="176">
        <f>CPPE_CO_2017!T12</f>
        <v>2</v>
      </c>
      <c r="AN13" s="175" t="s">
        <v>2213</v>
      </c>
      <c r="AO13" s="176">
        <f>CPPE_CO_2017!U12</f>
        <v>2</v>
      </c>
      <c r="AP13" s="175" t="s">
        <v>2213</v>
      </c>
      <c r="AQ13" s="176">
        <f>CPPE_CO_2017!V12</f>
        <v>0</v>
      </c>
      <c r="AR13" s="178" t="s">
        <v>2214</v>
      </c>
      <c r="AS13" s="176">
        <f>CPPE_CO_2017!W12</f>
        <v>1</v>
      </c>
      <c r="AT13" s="178" t="s">
        <v>2215</v>
      </c>
      <c r="AU13" s="176">
        <f>CPPE_CO_2017!X12</f>
        <v>0</v>
      </c>
      <c r="AV13" s="175" t="s">
        <v>2216</v>
      </c>
      <c r="AW13" s="176">
        <f>CPPE_CO_2017!Y12</f>
        <v>0</v>
      </c>
      <c r="AX13" s="175" t="s">
        <v>2217</v>
      </c>
      <c r="AY13" s="176">
        <f>CPPE_CO_2017!Z12</f>
        <v>1</v>
      </c>
      <c r="AZ13" s="175" t="s">
        <v>2218</v>
      </c>
      <c r="BA13" s="176">
        <f>CPPE_CO_2017!AA12</f>
        <v>0</v>
      </c>
      <c r="BB13" s="175" t="s">
        <v>2219</v>
      </c>
      <c r="BC13" s="176">
        <f>CPPE_CO_2017!AB12</f>
        <v>1</v>
      </c>
      <c r="BD13" s="175" t="s">
        <v>2220</v>
      </c>
      <c r="BE13" s="176">
        <f>CPPE_CO_2017!AC12</f>
        <v>0</v>
      </c>
      <c r="BF13" s="175" t="s">
        <v>2221</v>
      </c>
      <c r="BG13" s="176">
        <f>CPPE_CO_2017!AD12</f>
        <v>2</v>
      </c>
      <c r="BH13" s="175" t="s">
        <v>2222</v>
      </c>
      <c r="BI13" s="176">
        <f>CPPE_CO_2017!AE12</f>
        <v>0</v>
      </c>
      <c r="BJ13" s="175"/>
      <c r="BK13" s="176">
        <f>CPPE_CO_2017!AF12</f>
        <v>2</v>
      </c>
      <c r="BL13" s="175" t="s">
        <v>541</v>
      </c>
      <c r="BM13" s="176">
        <f>CPPE_CO_2017!AG12</f>
        <v>0</v>
      </c>
      <c r="BN13" s="178"/>
      <c r="BO13" s="176">
        <f>CPPE_CO_2017!AH12</f>
        <v>2</v>
      </c>
      <c r="BP13" s="175" t="s">
        <v>516</v>
      </c>
      <c r="BQ13" s="176">
        <f>CPPE_CO_2017!AI12</f>
        <v>0</v>
      </c>
      <c r="BR13" s="175" t="s">
        <v>2223</v>
      </c>
      <c r="BS13" s="176">
        <f>CPPE_CO_2017!AJ12</f>
        <v>0</v>
      </c>
      <c r="BT13" s="175" t="s">
        <v>432</v>
      </c>
      <c r="BU13" s="176">
        <f>CPPE_CO_2017!AK12</f>
        <v>0</v>
      </c>
      <c r="BV13" s="175"/>
      <c r="BW13" s="176">
        <f>CPPE_CO_2017!AL12</f>
        <v>1</v>
      </c>
      <c r="BX13" s="175" t="s">
        <v>2224</v>
      </c>
      <c r="BY13" s="176">
        <f>CPPE_CO_2017!AM12</f>
        <v>2</v>
      </c>
      <c r="BZ13" s="175" t="s">
        <v>2225</v>
      </c>
      <c r="CA13" s="176">
        <f>CPPE_CO_2017!AN12</f>
        <v>0</v>
      </c>
      <c r="CB13" s="175"/>
      <c r="CC13" s="176">
        <f>CPPE_CO_2017!AO12</f>
        <v>0</v>
      </c>
      <c r="CD13" s="175" t="s">
        <v>2226</v>
      </c>
      <c r="CE13" s="176">
        <f>CPPE_CO_2017!AP12</f>
        <v>0</v>
      </c>
      <c r="CF13" s="175" t="s">
        <v>504</v>
      </c>
      <c r="CG13" s="176">
        <f>CPPE_CO_2017!AQ12</f>
        <v>0</v>
      </c>
      <c r="CH13" s="178" t="s">
        <v>2227</v>
      </c>
      <c r="CI13" s="177">
        <v>0</v>
      </c>
      <c r="CJ13" s="175"/>
      <c r="CK13" s="176">
        <f>CPPE_CO_2017!AS12</f>
        <v>0</v>
      </c>
      <c r="CL13" s="175" t="s">
        <v>2228</v>
      </c>
      <c r="CM13" s="177">
        <v>1</v>
      </c>
      <c r="CN13" s="175" t="s">
        <v>2229</v>
      </c>
      <c r="CO13" s="179" t="s">
        <v>2230</v>
      </c>
    </row>
    <row r="14" spans="2:93" s="168" customFormat="1" ht="80.099999999999994" customHeight="1" x14ac:dyDescent="0.25">
      <c r="B14" s="173" t="s">
        <v>193</v>
      </c>
      <c r="C14" s="166" t="s">
        <v>242</v>
      </c>
      <c r="D14" s="167" t="str">
        <f t="shared" si="0"/>
        <v>Amendments for Treatment of Agricultural Waste (591)</v>
      </c>
      <c r="E14" s="174">
        <f>CPPE_CO_2017!C13</f>
        <v>0</v>
      </c>
      <c r="F14" s="175"/>
      <c r="G14" s="176">
        <f>CPPE_CO_2017!D13</f>
        <v>0</v>
      </c>
      <c r="H14" s="175"/>
      <c r="I14" s="177">
        <f>CPPE_CO_2017!E13</f>
        <v>0</v>
      </c>
      <c r="J14" s="175"/>
      <c r="K14" s="177">
        <f>CPPE_CO_2017!F13</f>
        <v>0</v>
      </c>
      <c r="L14" s="175"/>
      <c r="M14" s="176">
        <f>CPPE_CO_2017!G13</f>
        <v>0</v>
      </c>
      <c r="N14" s="175"/>
      <c r="O14" s="176">
        <f>CPPE_CO_2017!H13</f>
        <v>0</v>
      </c>
      <c r="P14" s="175" t="s">
        <v>897</v>
      </c>
      <c r="Q14" s="176">
        <f>CPPE_CO_2017!I13</f>
        <v>0</v>
      </c>
      <c r="R14" s="175"/>
      <c r="S14" s="176">
        <f>CPPE_CO_2017!J13</f>
        <v>0</v>
      </c>
      <c r="T14" s="178"/>
      <c r="U14" s="176">
        <f>CPPE_CO_2017!K13</f>
        <v>0</v>
      </c>
      <c r="V14" s="175" t="s">
        <v>661</v>
      </c>
      <c r="W14" s="176">
        <f>CPPE_CO_2017!L13</f>
        <v>0</v>
      </c>
      <c r="X14" s="175"/>
      <c r="Y14" s="176">
        <f>CPPE_CO_2017!M13</f>
        <v>0</v>
      </c>
      <c r="Z14" s="175"/>
      <c r="AA14" s="176">
        <f>CPPE_CO_2017!N13</f>
        <v>0</v>
      </c>
      <c r="AB14" s="175" t="s">
        <v>898</v>
      </c>
      <c r="AC14" s="176">
        <f>CPPE_CO_2017!O13</f>
        <v>0</v>
      </c>
      <c r="AD14" s="175"/>
      <c r="AE14" s="176">
        <f>CPPE_CO_2017!P13</f>
        <v>0</v>
      </c>
      <c r="AF14" s="178" t="s">
        <v>662</v>
      </c>
      <c r="AG14" s="176">
        <f>CPPE_CO_2017!Q13</f>
        <v>0</v>
      </c>
      <c r="AH14" s="175"/>
      <c r="AI14" s="176">
        <f>CPPE_CO_2017!R13</f>
        <v>0</v>
      </c>
      <c r="AJ14" s="175"/>
      <c r="AK14" s="176">
        <f>CPPE_CO_2017!S13</f>
        <v>0</v>
      </c>
      <c r="AL14" s="178"/>
      <c r="AM14" s="176">
        <f>CPPE_CO_2017!T13</f>
        <v>2</v>
      </c>
      <c r="AN14" s="175" t="s">
        <v>899</v>
      </c>
      <c r="AO14" s="176">
        <f>CPPE_CO_2017!U13</f>
        <v>2</v>
      </c>
      <c r="AP14" s="175" t="s">
        <v>899</v>
      </c>
      <c r="AQ14" s="176">
        <f>CPPE_CO_2017!V13</f>
        <v>2</v>
      </c>
      <c r="AR14" s="178" t="s">
        <v>900</v>
      </c>
      <c r="AS14" s="176">
        <f>CPPE_CO_2017!W13</f>
        <v>2</v>
      </c>
      <c r="AT14" s="178" t="s">
        <v>900</v>
      </c>
      <c r="AU14" s="176">
        <f>CPPE_CO_2017!X13</f>
        <v>2</v>
      </c>
      <c r="AV14" s="175" t="s">
        <v>900</v>
      </c>
      <c r="AW14" s="176">
        <f>CPPE_CO_2017!Y13</f>
        <v>2</v>
      </c>
      <c r="AX14" s="175" t="s">
        <v>900</v>
      </c>
      <c r="AY14" s="176">
        <f>CPPE_CO_2017!Z13</f>
        <v>2</v>
      </c>
      <c r="AZ14" s="175"/>
      <c r="BA14" s="176">
        <f>CPPE_CO_2017!AA13</f>
        <v>2</v>
      </c>
      <c r="BB14" s="175"/>
      <c r="BC14" s="176">
        <f>CPPE_CO_2017!AB13</f>
        <v>0</v>
      </c>
      <c r="BD14" s="175" t="s">
        <v>900</v>
      </c>
      <c r="BE14" s="176">
        <f>CPPE_CO_2017!AC13</f>
        <v>0</v>
      </c>
      <c r="BF14" s="175" t="s">
        <v>900</v>
      </c>
      <c r="BG14" s="176">
        <f>CPPE_CO_2017!AD13</f>
        <v>2</v>
      </c>
      <c r="BH14" s="175" t="s">
        <v>901</v>
      </c>
      <c r="BI14" s="176">
        <f>CPPE_CO_2017!AE13</f>
        <v>1</v>
      </c>
      <c r="BJ14" s="175" t="s">
        <v>902</v>
      </c>
      <c r="BK14" s="176">
        <f>CPPE_CO_2017!AF13</f>
        <v>1</v>
      </c>
      <c r="BL14" s="175" t="s">
        <v>903</v>
      </c>
      <c r="BM14" s="176">
        <f>CPPE_CO_2017!AG13</f>
        <v>4</v>
      </c>
      <c r="BN14" s="178" t="s">
        <v>904</v>
      </c>
      <c r="BO14" s="176">
        <f>CPPE_CO_2017!AH13</f>
        <v>0</v>
      </c>
      <c r="BP14" s="175" t="s">
        <v>905</v>
      </c>
      <c r="BQ14" s="176">
        <f>CPPE_CO_2017!AI13</f>
        <v>0</v>
      </c>
      <c r="BR14" s="175"/>
      <c r="BS14" s="176">
        <f>CPPE_CO_2017!AJ13</f>
        <v>0</v>
      </c>
      <c r="BT14" s="175"/>
      <c r="BU14" s="176">
        <f>CPPE_CO_2017!AK13</f>
        <v>0</v>
      </c>
      <c r="BV14" s="175"/>
      <c r="BW14" s="176">
        <f>CPPE_CO_2017!AL13</f>
        <v>0</v>
      </c>
      <c r="BX14" s="175"/>
      <c r="BY14" s="176">
        <f>CPPE_CO_2017!AM13</f>
        <v>0</v>
      </c>
      <c r="BZ14" s="175"/>
      <c r="CA14" s="176">
        <f>CPPE_CO_2017!AN13</f>
        <v>0</v>
      </c>
      <c r="CB14" s="175"/>
      <c r="CC14" s="176">
        <f>CPPE_CO_2017!AO13</f>
        <v>0</v>
      </c>
      <c r="CD14" s="175"/>
      <c r="CE14" s="176">
        <f>CPPE_CO_2017!AP13</f>
        <v>0</v>
      </c>
      <c r="CF14" s="175" t="s">
        <v>906</v>
      </c>
      <c r="CG14" s="176">
        <f>CPPE_CO_2017!AQ13</f>
        <v>0</v>
      </c>
      <c r="CH14" s="178"/>
      <c r="CI14" s="177">
        <v>0</v>
      </c>
      <c r="CJ14" s="175" t="s">
        <v>907</v>
      </c>
      <c r="CK14" s="176">
        <f>CPPE_CO_2017!AS13</f>
        <v>0</v>
      </c>
      <c r="CL14" s="175"/>
      <c r="CM14" s="177">
        <v>0</v>
      </c>
      <c r="CN14" s="175"/>
      <c r="CO14" s="180" t="s">
        <v>908</v>
      </c>
    </row>
    <row r="15" spans="2:93" s="168" customFormat="1" ht="80.099999999999994" customHeight="1" x14ac:dyDescent="0.25">
      <c r="B15" s="173" t="s">
        <v>201</v>
      </c>
      <c r="C15" s="166" t="s">
        <v>315</v>
      </c>
      <c r="D15" s="167" t="str">
        <f t="shared" si="0"/>
        <v>Anaerobic Digester (366)</v>
      </c>
      <c r="E15" s="174">
        <f>CPPE_CO_2017!C14</f>
        <v>0</v>
      </c>
      <c r="F15" s="175"/>
      <c r="G15" s="176">
        <f>CPPE_CO_2017!D14</f>
        <v>0</v>
      </c>
      <c r="H15" s="175"/>
      <c r="I15" s="177">
        <f>CPPE_CO_2017!E14</f>
        <v>0</v>
      </c>
      <c r="J15" s="175"/>
      <c r="K15" s="177">
        <f>CPPE_CO_2017!F14</f>
        <v>0</v>
      </c>
      <c r="L15" s="175"/>
      <c r="M15" s="176">
        <f>CPPE_CO_2017!G14</f>
        <v>0</v>
      </c>
      <c r="N15" s="175"/>
      <c r="O15" s="176">
        <f>CPPE_CO_2017!H14</f>
        <v>0</v>
      </c>
      <c r="P15" s="175"/>
      <c r="Q15" s="176">
        <f>CPPE_CO_2017!I14</f>
        <v>0</v>
      </c>
      <c r="R15" s="175"/>
      <c r="S15" s="176">
        <f>CPPE_CO_2017!J14</f>
        <v>0</v>
      </c>
      <c r="T15" s="178"/>
      <c r="U15" s="176">
        <f>CPPE_CO_2017!K14</f>
        <v>0</v>
      </c>
      <c r="V15" s="175"/>
      <c r="W15" s="176">
        <f>CPPE_CO_2017!L14</f>
        <v>0</v>
      </c>
      <c r="X15" s="175"/>
      <c r="Y15" s="176">
        <f>CPPE_CO_2017!M14</f>
        <v>0</v>
      </c>
      <c r="Z15" s="175"/>
      <c r="AA15" s="176">
        <f>CPPE_CO_2017!N14</f>
        <v>0</v>
      </c>
      <c r="AB15" s="175" t="s">
        <v>1841</v>
      </c>
      <c r="AC15" s="176">
        <f>CPPE_CO_2017!O14</f>
        <v>0</v>
      </c>
      <c r="AD15" s="175"/>
      <c r="AE15" s="176">
        <f>CPPE_CO_2017!P14</f>
        <v>0</v>
      </c>
      <c r="AF15" s="178"/>
      <c r="AG15" s="176">
        <f>CPPE_CO_2017!Q14</f>
        <v>0</v>
      </c>
      <c r="AH15" s="175"/>
      <c r="AI15" s="176">
        <f>CPPE_CO_2017!R14</f>
        <v>0</v>
      </c>
      <c r="AJ15" s="175"/>
      <c r="AK15" s="176">
        <f>CPPE_CO_2017!S14</f>
        <v>0</v>
      </c>
      <c r="AL15" s="178"/>
      <c r="AM15" s="176">
        <f>CPPE_CO_2017!T14</f>
        <v>0</v>
      </c>
      <c r="AN15" s="175" t="s">
        <v>1842</v>
      </c>
      <c r="AO15" s="176">
        <f>CPPE_CO_2017!U14</f>
        <v>0</v>
      </c>
      <c r="AP15" s="175"/>
      <c r="AQ15" s="176">
        <f>CPPE_CO_2017!V14</f>
        <v>0</v>
      </c>
      <c r="AR15" s="178"/>
      <c r="AS15" s="176">
        <f>CPPE_CO_2017!W14</f>
        <v>0</v>
      </c>
      <c r="AT15" s="178" t="s">
        <v>1843</v>
      </c>
      <c r="AU15" s="176">
        <f>CPPE_CO_2017!X14</f>
        <v>2</v>
      </c>
      <c r="AV15" s="175" t="s">
        <v>1844</v>
      </c>
      <c r="AW15" s="176">
        <f>CPPE_CO_2017!Y14</f>
        <v>2</v>
      </c>
      <c r="AX15" s="175" t="s">
        <v>1845</v>
      </c>
      <c r="AY15" s="176">
        <f>CPPE_CO_2017!Z14</f>
        <v>0</v>
      </c>
      <c r="AZ15" s="175"/>
      <c r="BA15" s="176">
        <f>CPPE_CO_2017!AA14</f>
        <v>0</v>
      </c>
      <c r="BB15" s="175"/>
      <c r="BC15" s="176">
        <f>CPPE_CO_2017!AB14</f>
        <v>0</v>
      </c>
      <c r="BD15" s="175" t="s">
        <v>1846</v>
      </c>
      <c r="BE15" s="176">
        <f>CPPE_CO_2017!AC14</f>
        <v>0</v>
      </c>
      <c r="BF15" s="175" t="s">
        <v>1847</v>
      </c>
      <c r="BG15" s="176">
        <f>CPPE_CO_2017!AD14</f>
        <v>2</v>
      </c>
      <c r="BH15" s="175" t="s">
        <v>1848</v>
      </c>
      <c r="BI15" s="176">
        <f>CPPE_CO_2017!AE14</f>
        <v>2</v>
      </c>
      <c r="BJ15" s="175" t="s">
        <v>1849</v>
      </c>
      <c r="BK15" s="176">
        <f>CPPE_CO_2017!AF14</f>
        <v>3</v>
      </c>
      <c r="BL15" s="175" t="s">
        <v>1850</v>
      </c>
      <c r="BM15" s="176">
        <f>CPPE_CO_2017!AG14</f>
        <v>3</v>
      </c>
      <c r="BN15" s="178" t="s">
        <v>1851</v>
      </c>
      <c r="BO15" s="176">
        <f>CPPE_CO_2017!AH14</f>
        <v>0</v>
      </c>
      <c r="BP15" s="175"/>
      <c r="BQ15" s="176">
        <f>CPPE_CO_2017!AI14</f>
        <v>0</v>
      </c>
      <c r="BR15" s="175"/>
      <c r="BS15" s="176">
        <f>CPPE_CO_2017!AJ14</f>
        <v>0</v>
      </c>
      <c r="BT15" s="175"/>
      <c r="BU15" s="176">
        <f>CPPE_CO_2017!AK14</f>
        <v>0</v>
      </c>
      <c r="BV15" s="175"/>
      <c r="BW15" s="176">
        <f>CPPE_CO_2017!AL14</f>
        <v>0</v>
      </c>
      <c r="BX15" s="175"/>
      <c r="BY15" s="176">
        <f>CPPE_CO_2017!AM14</f>
        <v>0</v>
      </c>
      <c r="BZ15" s="175"/>
      <c r="CA15" s="176">
        <f>CPPE_CO_2017!AN14</f>
        <v>0</v>
      </c>
      <c r="CB15" s="175"/>
      <c r="CC15" s="176">
        <f>CPPE_CO_2017!AO14</f>
        <v>0</v>
      </c>
      <c r="CD15" s="175"/>
      <c r="CE15" s="176">
        <f>CPPE_CO_2017!AP14</f>
        <v>0</v>
      </c>
      <c r="CF15" s="175"/>
      <c r="CG15" s="176">
        <f>CPPE_CO_2017!AQ14</f>
        <v>0</v>
      </c>
      <c r="CH15" s="178"/>
      <c r="CI15" s="177">
        <v>0</v>
      </c>
      <c r="CJ15" s="175"/>
      <c r="CK15" s="176">
        <f>CPPE_CO_2017!AS14</f>
        <v>0</v>
      </c>
      <c r="CL15" s="175"/>
      <c r="CM15" s="177">
        <v>0</v>
      </c>
      <c r="CN15" s="175"/>
      <c r="CO15" s="180"/>
    </row>
    <row r="16" spans="2:93" s="168" customFormat="1" ht="80.099999999999994" customHeight="1" x14ac:dyDescent="0.25">
      <c r="B16" s="173" t="s">
        <v>14</v>
      </c>
      <c r="C16" s="166" t="s">
        <v>339</v>
      </c>
      <c r="D16" s="167" t="str">
        <f t="shared" si="0"/>
        <v>Animal Mortality Facility (316)</v>
      </c>
      <c r="E16" s="174">
        <f>CPPE_CO_2017!C15</f>
        <v>0</v>
      </c>
      <c r="F16" s="175"/>
      <c r="G16" s="176">
        <f>CPPE_CO_2017!D15</f>
        <v>0</v>
      </c>
      <c r="H16" s="175"/>
      <c r="I16" s="181">
        <f>CPPE_CO_2017!E15</f>
        <v>0</v>
      </c>
      <c r="J16" s="175"/>
      <c r="K16" s="181">
        <f>CPPE_CO_2017!F15</f>
        <v>0</v>
      </c>
      <c r="L16" s="175"/>
      <c r="M16" s="176">
        <f>CPPE_CO_2017!G15</f>
        <v>0</v>
      </c>
      <c r="N16" s="175"/>
      <c r="O16" s="176">
        <f>CPPE_CO_2017!H15</f>
        <v>0</v>
      </c>
      <c r="P16" s="175"/>
      <c r="Q16" s="176">
        <f>CPPE_CO_2017!I15</f>
        <v>0</v>
      </c>
      <c r="R16" s="175"/>
      <c r="S16" s="176">
        <f>CPPE_CO_2017!J15</f>
        <v>0</v>
      </c>
      <c r="T16" s="178"/>
      <c r="U16" s="176">
        <f>CPPE_CO_2017!K15</f>
        <v>0</v>
      </c>
      <c r="V16" s="175"/>
      <c r="W16" s="176">
        <f>CPPE_CO_2017!L15</f>
        <v>0</v>
      </c>
      <c r="X16" s="175"/>
      <c r="Y16" s="176">
        <f>CPPE_CO_2017!M15</f>
        <v>0</v>
      </c>
      <c r="Z16" s="175"/>
      <c r="AA16" s="176">
        <f>CPPE_CO_2017!N15</f>
        <v>0</v>
      </c>
      <c r="AB16" s="175"/>
      <c r="AC16" s="176">
        <f>CPPE_CO_2017!O15</f>
        <v>0</v>
      </c>
      <c r="AD16" s="175"/>
      <c r="AE16" s="176">
        <f>CPPE_CO_2017!P15</f>
        <v>0</v>
      </c>
      <c r="AF16" s="178"/>
      <c r="AG16" s="176">
        <f>CPPE_CO_2017!Q15</f>
        <v>0</v>
      </c>
      <c r="AH16" s="175"/>
      <c r="AI16" s="176">
        <f>CPPE_CO_2017!R15</f>
        <v>0</v>
      </c>
      <c r="AJ16" s="175"/>
      <c r="AK16" s="176">
        <f>CPPE_CO_2017!S15</f>
        <v>0</v>
      </c>
      <c r="AL16" s="178"/>
      <c r="AM16" s="176">
        <f>CPPE_CO_2017!T15</f>
        <v>2</v>
      </c>
      <c r="AN16" s="175" t="s">
        <v>2155</v>
      </c>
      <c r="AO16" s="176">
        <f>CPPE_CO_2017!U15</f>
        <v>2</v>
      </c>
      <c r="AP16" s="175" t="s">
        <v>2156</v>
      </c>
      <c r="AQ16" s="176">
        <f>CPPE_CO_2017!V15</f>
        <v>0</v>
      </c>
      <c r="AR16" s="178"/>
      <c r="AS16" s="176">
        <f>CPPE_CO_2017!W15</f>
        <v>0</v>
      </c>
      <c r="AT16" s="178"/>
      <c r="AU16" s="176">
        <f>CPPE_CO_2017!X15</f>
        <v>3</v>
      </c>
      <c r="AV16" s="175" t="s">
        <v>2157</v>
      </c>
      <c r="AW16" s="176">
        <f>CPPE_CO_2017!Y15</f>
        <v>3</v>
      </c>
      <c r="AX16" s="175" t="s">
        <v>2158</v>
      </c>
      <c r="AY16" s="176">
        <f>CPPE_CO_2017!Z15</f>
        <v>0</v>
      </c>
      <c r="AZ16" s="175"/>
      <c r="BA16" s="176">
        <f>CPPE_CO_2017!AA15</f>
        <v>0</v>
      </c>
      <c r="BB16" s="175"/>
      <c r="BC16" s="176">
        <f>CPPE_CO_2017!AB15</f>
        <v>0</v>
      </c>
      <c r="BD16" s="175"/>
      <c r="BE16" s="176">
        <f>CPPE_CO_2017!AC15</f>
        <v>0</v>
      </c>
      <c r="BF16" s="175"/>
      <c r="BG16" s="176">
        <f>CPPE_CO_2017!AD15</f>
        <v>0</v>
      </c>
      <c r="BH16" s="175" t="s">
        <v>2159</v>
      </c>
      <c r="BI16" s="176">
        <f>CPPE_CO_2017!AE15</f>
        <v>0</v>
      </c>
      <c r="BJ16" s="175" t="s">
        <v>2160</v>
      </c>
      <c r="BK16" s="176">
        <f>CPPE_CO_2017!AF15</f>
        <v>2</v>
      </c>
      <c r="BL16" s="175" t="s">
        <v>2161</v>
      </c>
      <c r="BM16" s="176">
        <f>CPPE_CO_2017!AG15</f>
        <v>3</v>
      </c>
      <c r="BN16" s="178" t="s">
        <v>2162</v>
      </c>
      <c r="BO16" s="176">
        <f>CPPE_CO_2017!AH15</f>
        <v>0</v>
      </c>
      <c r="BP16" s="175"/>
      <c r="BQ16" s="176">
        <f>CPPE_CO_2017!AI15</f>
        <v>0</v>
      </c>
      <c r="BR16" s="175"/>
      <c r="BS16" s="176">
        <f>CPPE_CO_2017!AJ15</f>
        <v>0</v>
      </c>
      <c r="BT16" s="175"/>
      <c r="BU16" s="176">
        <f>CPPE_CO_2017!AK15</f>
        <v>0</v>
      </c>
      <c r="BV16" s="175"/>
      <c r="BW16" s="176">
        <f>CPPE_CO_2017!AL15</f>
        <v>0</v>
      </c>
      <c r="BX16" s="175"/>
      <c r="BY16" s="176">
        <f>CPPE_CO_2017!AM15</f>
        <v>0</v>
      </c>
      <c r="BZ16" s="175"/>
      <c r="CA16" s="176">
        <f>CPPE_CO_2017!AN15</f>
        <v>0</v>
      </c>
      <c r="CB16" s="175"/>
      <c r="CC16" s="176">
        <f>CPPE_CO_2017!AO15</f>
        <v>0</v>
      </c>
      <c r="CD16" s="175"/>
      <c r="CE16" s="176">
        <f>CPPE_CO_2017!AP15</f>
        <v>0</v>
      </c>
      <c r="CF16" s="175"/>
      <c r="CG16" s="176">
        <f>CPPE_CO_2017!AQ15</f>
        <v>0</v>
      </c>
      <c r="CH16" s="178"/>
      <c r="CI16" s="177">
        <v>0</v>
      </c>
      <c r="CJ16" s="175"/>
      <c r="CK16" s="176">
        <f>CPPE_CO_2017!AS15</f>
        <v>0</v>
      </c>
      <c r="CL16" s="175"/>
      <c r="CM16" s="177">
        <v>0</v>
      </c>
      <c r="CN16" s="175"/>
      <c r="CO16" s="180" t="s">
        <v>2163</v>
      </c>
    </row>
    <row r="17" spans="2:93" s="168" customFormat="1" ht="80.099999999999994" customHeight="1" x14ac:dyDescent="0.25">
      <c r="B17" s="173" t="s">
        <v>196</v>
      </c>
      <c r="C17" s="166" t="s">
        <v>277</v>
      </c>
      <c r="D17" s="167" t="str">
        <f t="shared" si="0"/>
        <v>Anionic Polyacrylamide (PAM) Erosion Control (450)</v>
      </c>
      <c r="E17" s="174">
        <f>CPPE_CO_2017!C16</f>
        <v>2</v>
      </c>
      <c r="F17" s="175" t="s">
        <v>1387</v>
      </c>
      <c r="G17" s="176">
        <f>CPPE_CO_2017!D16</f>
        <v>3</v>
      </c>
      <c r="H17" s="175" t="s">
        <v>1388</v>
      </c>
      <c r="I17" s="177">
        <f>CPPE_CO_2017!E16</f>
        <v>2</v>
      </c>
      <c r="J17" s="175" t="s">
        <v>1389</v>
      </c>
      <c r="K17" s="177">
        <f>CPPE_CO_2017!F16</f>
        <v>2</v>
      </c>
      <c r="L17" s="175"/>
      <c r="M17" s="176">
        <f>CPPE_CO_2017!G16</f>
        <v>0</v>
      </c>
      <c r="N17" s="175"/>
      <c r="O17" s="176">
        <f>CPPE_CO_2017!H16</f>
        <v>2</v>
      </c>
      <c r="P17" s="175"/>
      <c r="Q17" s="176">
        <f>CPPE_CO_2017!I16</f>
        <v>0</v>
      </c>
      <c r="R17" s="175" t="s">
        <v>1390</v>
      </c>
      <c r="S17" s="176">
        <f>CPPE_CO_2017!J16</f>
        <v>0</v>
      </c>
      <c r="T17" s="178"/>
      <c r="U17" s="176">
        <f>CPPE_CO_2017!K16</f>
        <v>0</v>
      </c>
      <c r="V17" s="175"/>
      <c r="W17" s="176">
        <f>CPPE_CO_2017!L16</f>
        <v>0</v>
      </c>
      <c r="X17" s="175"/>
      <c r="Y17" s="176">
        <f>CPPE_CO_2017!M16</f>
        <v>0</v>
      </c>
      <c r="Z17" s="175"/>
      <c r="AA17" s="176">
        <f>CPPE_CO_2017!N16</f>
        <v>0</v>
      </c>
      <c r="AB17" s="175"/>
      <c r="AC17" s="176">
        <f>CPPE_CO_2017!O16</f>
        <v>0</v>
      </c>
      <c r="AD17" s="175"/>
      <c r="AE17" s="176">
        <f>CPPE_CO_2017!P16</f>
        <v>3</v>
      </c>
      <c r="AF17" s="178" t="s">
        <v>1391</v>
      </c>
      <c r="AG17" s="176">
        <f>CPPE_CO_2017!Q16</f>
        <v>0</v>
      </c>
      <c r="AH17" s="175" t="s">
        <v>1392</v>
      </c>
      <c r="AI17" s="176">
        <f>CPPE_CO_2017!R16</f>
        <v>2</v>
      </c>
      <c r="AJ17" s="175" t="s">
        <v>1066</v>
      </c>
      <c r="AK17" s="176">
        <f>CPPE_CO_2017!S16</f>
        <v>-1</v>
      </c>
      <c r="AL17" s="178" t="s">
        <v>1393</v>
      </c>
      <c r="AM17" s="176">
        <f>CPPE_CO_2017!T16</f>
        <v>2</v>
      </c>
      <c r="AN17" s="175" t="s">
        <v>1394</v>
      </c>
      <c r="AO17" s="176">
        <f>CPPE_CO_2017!U16</f>
        <v>-1</v>
      </c>
      <c r="AP17" s="175" t="s">
        <v>1393</v>
      </c>
      <c r="AQ17" s="176">
        <f>CPPE_CO_2017!V16</f>
        <v>0</v>
      </c>
      <c r="AR17" s="178"/>
      <c r="AS17" s="176">
        <f>CPPE_CO_2017!W16</f>
        <v>0</v>
      </c>
      <c r="AT17" s="178"/>
      <c r="AU17" s="176">
        <f>CPPE_CO_2017!X16</f>
        <v>0</v>
      </c>
      <c r="AV17" s="175"/>
      <c r="AW17" s="176">
        <f>CPPE_CO_2017!Y16</f>
        <v>0</v>
      </c>
      <c r="AX17" s="175"/>
      <c r="AY17" s="176">
        <f>CPPE_CO_2017!Z16</f>
        <v>1</v>
      </c>
      <c r="AZ17" s="175" t="s">
        <v>1395</v>
      </c>
      <c r="BA17" s="176">
        <f>CPPE_CO_2017!AA16</f>
        <v>0</v>
      </c>
      <c r="BB17" s="175"/>
      <c r="BC17" s="176">
        <f>CPPE_CO_2017!AB16</f>
        <v>4</v>
      </c>
      <c r="BD17" s="175" t="s">
        <v>1396</v>
      </c>
      <c r="BE17" s="176">
        <f>CPPE_CO_2017!AC16</f>
        <v>0</v>
      </c>
      <c r="BF17" s="175"/>
      <c r="BG17" s="176">
        <f>CPPE_CO_2017!AD16</f>
        <v>2</v>
      </c>
      <c r="BH17" s="175" t="s">
        <v>1397</v>
      </c>
      <c r="BI17" s="176">
        <f>CPPE_CO_2017!AE16</f>
        <v>0</v>
      </c>
      <c r="BJ17" s="175"/>
      <c r="BK17" s="176">
        <f>CPPE_CO_2017!AF16</f>
        <v>0</v>
      </c>
      <c r="BL17" s="175"/>
      <c r="BM17" s="176">
        <f>CPPE_CO_2017!AG16</f>
        <v>0</v>
      </c>
      <c r="BN17" s="178"/>
      <c r="BO17" s="176">
        <f>CPPE_CO_2017!AH16</f>
        <v>0</v>
      </c>
      <c r="BP17" s="175"/>
      <c r="BQ17" s="176">
        <f>CPPE_CO_2017!AI16</f>
        <v>0</v>
      </c>
      <c r="BR17" s="175"/>
      <c r="BS17" s="176">
        <f>CPPE_CO_2017!AJ16</f>
        <v>0</v>
      </c>
      <c r="BT17" s="175"/>
      <c r="BU17" s="176">
        <f>CPPE_CO_2017!AK16</f>
        <v>0</v>
      </c>
      <c r="BV17" s="175"/>
      <c r="BW17" s="176">
        <f>CPPE_CO_2017!AL16</f>
        <v>0</v>
      </c>
      <c r="BX17" s="175"/>
      <c r="BY17" s="176">
        <f>CPPE_CO_2017!AM16</f>
        <v>0</v>
      </c>
      <c r="BZ17" s="175"/>
      <c r="CA17" s="176">
        <f>CPPE_CO_2017!AN16</f>
        <v>0</v>
      </c>
      <c r="CB17" s="175"/>
      <c r="CC17" s="176">
        <f>CPPE_CO_2017!AO16</f>
        <v>0</v>
      </c>
      <c r="CD17" s="175"/>
      <c r="CE17" s="176">
        <f>CPPE_CO_2017!AP16</f>
        <v>0</v>
      </c>
      <c r="CF17" s="175"/>
      <c r="CG17" s="176">
        <f>CPPE_CO_2017!AQ16</f>
        <v>0</v>
      </c>
      <c r="CH17" s="178"/>
      <c r="CI17" s="177">
        <v>0</v>
      </c>
      <c r="CJ17" s="175"/>
      <c r="CK17" s="176">
        <f>CPPE_CO_2017!AS16</f>
        <v>0</v>
      </c>
      <c r="CL17" s="175"/>
      <c r="CM17" s="177">
        <v>2</v>
      </c>
      <c r="CN17" s="175" t="s">
        <v>1398</v>
      </c>
      <c r="CO17" s="180"/>
    </row>
    <row r="18" spans="2:93" s="168" customFormat="1" ht="80.099999999999994" customHeight="1" x14ac:dyDescent="0.25">
      <c r="B18" s="173" t="s">
        <v>15</v>
      </c>
      <c r="C18" s="166" t="s">
        <v>292</v>
      </c>
      <c r="D18" s="167" t="str">
        <f t="shared" si="0"/>
        <v>Aquaculture Ponds (397)</v>
      </c>
      <c r="E18" s="174">
        <f>CPPE_CO_2017!C17</f>
        <v>0</v>
      </c>
      <c r="F18" s="175"/>
      <c r="G18" s="176">
        <f>CPPE_CO_2017!D17</f>
        <v>0</v>
      </c>
      <c r="H18" s="175"/>
      <c r="I18" s="177">
        <f>CPPE_CO_2017!E17</f>
        <v>0</v>
      </c>
      <c r="J18" s="175"/>
      <c r="K18" s="177">
        <f>CPPE_CO_2017!F17</f>
        <v>0</v>
      </c>
      <c r="L18" s="175"/>
      <c r="M18" s="176">
        <f>CPPE_CO_2017!G17</f>
        <v>0</v>
      </c>
      <c r="N18" s="175"/>
      <c r="O18" s="176">
        <f>CPPE_CO_2017!H17</f>
        <v>0</v>
      </c>
      <c r="P18" s="175"/>
      <c r="Q18" s="176">
        <f>CPPE_CO_2017!I17</f>
        <v>0</v>
      </c>
      <c r="R18" s="175"/>
      <c r="S18" s="176">
        <f>CPPE_CO_2017!J17</f>
        <v>0</v>
      </c>
      <c r="T18" s="178"/>
      <c r="U18" s="176">
        <f>CPPE_CO_2017!K17</f>
        <v>0</v>
      </c>
      <c r="V18" s="175"/>
      <c r="W18" s="176">
        <f>CPPE_CO_2017!L17</f>
        <v>0</v>
      </c>
      <c r="X18" s="175"/>
      <c r="Y18" s="176">
        <f>CPPE_CO_2017!M17</f>
        <v>0</v>
      </c>
      <c r="Z18" s="175"/>
      <c r="AA18" s="176">
        <f>CPPE_CO_2017!N17</f>
        <v>0</v>
      </c>
      <c r="AB18" s="175"/>
      <c r="AC18" s="176">
        <f>CPPE_CO_2017!O17</f>
        <v>0</v>
      </c>
      <c r="AD18" s="175"/>
      <c r="AE18" s="176">
        <f>CPPE_CO_2017!P17</f>
        <v>0</v>
      </c>
      <c r="AF18" s="178"/>
      <c r="AG18" s="176">
        <f>CPPE_CO_2017!Q17</f>
        <v>0</v>
      </c>
      <c r="AH18" s="175"/>
      <c r="AI18" s="176">
        <f>CPPE_CO_2017!R17</f>
        <v>0</v>
      </c>
      <c r="AJ18" s="175"/>
      <c r="AK18" s="176">
        <f>CPPE_CO_2017!S17</f>
        <v>0</v>
      </c>
      <c r="AL18" s="178"/>
      <c r="AM18" s="176">
        <f>CPPE_CO_2017!T17</f>
        <v>-2</v>
      </c>
      <c r="AN18" s="175" t="s">
        <v>1581</v>
      </c>
      <c r="AO18" s="176">
        <f>CPPE_CO_2017!U17</f>
        <v>-2</v>
      </c>
      <c r="AP18" s="175" t="s">
        <v>1581</v>
      </c>
      <c r="AQ18" s="176">
        <f>CPPE_CO_2017!V17</f>
        <v>0</v>
      </c>
      <c r="AR18" s="178" t="s">
        <v>1581</v>
      </c>
      <c r="AS18" s="176">
        <f>CPPE_CO_2017!W17</f>
        <v>0</v>
      </c>
      <c r="AT18" s="178"/>
      <c r="AU18" s="176">
        <f>CPPE_CO_2017!X17</f>
        <v>-2</v>
      </c>
      <c r="AV18" s="175" t="s">
        <v>1582</v>
      </c>
      <c r="AW18" s="176">
        <f>CPPE_CO_2017!Y17</f>
        <v>0</v>
      </c>
      <c r="AX18" s="175" t="s">
        <v>1581</v>
      </c>
      <c r="AY18" s="176">
        <f>CPPE_CO_2017!Z17</f>
        <v>0</v>
      </c>
      <c r="AZ18" s="175"/>
      <c r="BA18" s="176">
        <f>CPPE_CO_2017!AA17</f>
        <v>-2</v>
      </c>
      <c r="BB18" s="175" t="s">
        <v>1583</v>
      </c>
      <c r="BC18" s="176">
        <f>CPPE_CO_2017!AB17</f>
        <v>0</v>
      </c>
      <c r="BD18" s="175"/>
      <c r="BE18" s="176">
        <f>CPPE_CO_2017!AC17</f>
        <v>0</v>
      </c>
      <c r="BF18" s="175"/>
      <c r="BG18" s="176">
        <f>CPPE_CO_2017!AD17</f>
        <v>0</v>
      </c>
      <c r="BH18" s="175"/>
      <c r="BI18" s="176">
        <f>CPPE_CO_2017!AE17</f>
        <v>0</v>
      </c>
      <c r="BJ18" s="175"/>
      <c r="BK18" s="176">
        <f>CPPE_CO_2017!AF17</f>
        <v>0</v>
      </c>
      <c r="BL18" s="175"/>
      <c r="BM18" s="176">
        <f>CPPE_CO_2017!AG17</f>
        <v>0</v>
      </c>
      <c r="BN18" s="178"/>
      <c r="BO18" s="176">
        <f>CPPE_CO_2017!AH17</f>
        <v>0</v>
      </c>
      <c r="BP18" s="175"/>
      <c r="BQ18" s="176">
        <f>CPPE_CO_2017!AI17</f>
        <v>0</v>
      </c>
      <c r="BR18" s="175"/>
      <c r="BS18" s="176">
        <f>CPPE_CO_2017!AJ17</f>
        <v>0</v>
      </c>
      <c r="BT18" s="175"/>
      <c r="BU18" s="176">
        <f>CPPE_CO_2017!AK17</f>
        <v>0</v>
      </c>
      <c r="BV18" s="175"/>
      <c r="BW18" s="176">
        <f>CPPE_CO_2017!AL17</f>
        <v>0</v>
      </c>
      <c r="BX18" s="175"/>
      <c r="BY18" s="176">
        <f>CPPE_CO_2017!AM17</f>
        <v>0</v>
      </c>
      <c r="BZ18" s="175"/>
      <c r="CA18" s="176">
        <f>CPPE_CO_2017!AN17</f>
        <v>1</v>
      </c>
      <c r="CB18" s="175"/>
      <c r="CC18" s="176">
        <f>CPPE_CO_2017!AO17</f>
        <v>0</v>
      </c>
      <c r="CD18" s="175"/>
      <c r="CE18" s="176">
        <f>CPPE_CO_2017!AP17</f>
        <v>0</v>
      </c>
      <c r="CF18" s="175" t="s">
        <v>1584</v>
      </c>
      <c r="CG18" s="176">
        <f>CPPE_CO_2017!AQ17</f>
        <v>0</v>
      </c>
      <c r="CH18" s="178" t="s">
        <v>1585</v>
      </c>
      <c r="CI18" s="181">
        <v>0</v>
      </c>
      <c r="CJ18" s="175"/>
      <c r="CK18" s="176">
        <f>CPPE_CO_2017!AS17</f>
        <v>0</v>
      </c>
      <c r="CL18" s="175"/>
      <c r="CM18" s="181">
        <v>0</v>
      </c>
      <c r="CN18" s="175"/>
      <c r="CO18" s="180"/>
    </row>
    <row r="19" spans="2:93" s="168" customFormat="1" ht="80.099999999999994" customHeight="1" x14ac:dyDescent="0.25">
      <c r="B19" s="173" t="s">
        <v>198</v>
      </c>
      <c r="C19" s="166" t="s">
        <v>293</v>
      </c>
      <c r="D19" s="167" t="str">
        <f t="shared" si="0"/>
        <v>Aquatic Organism Passage  (396)</v>
      </c>
      <c r="E19" s="174">
        <f>CPPE_CO_2017!C18</f>
        <v>0</v>
      </c>
      <c r="F19" s="175"/>
      <c r="G19" s="176">
        <f>CPPE_CO_2017!D18</f>
        <v>0</v>
      </c>
      <c r="H19" s="175"/>
      <c r="I19" s="177">
        <f>CPPE_CO_2017!E18</f>
        <v>0</v>
      </c>
      <c r="J19" s="175"/>
      <c r="K19" s="177">
        <f>CPPE_CO_2017!F18</f>
        <v>0</v>
      </c>
      <c r="L19" s="175"/>
      <c r="M19" s="176">
        <f>CPPE_CO_2017!G18</f>
        <v>0</v>
      </c>
      <c r="N19" s="175"/>
      <c r="O19" s="176">
        <f>CPPE_CO_2017!H18</f>
        <v>0</v>
      </c>
      <c r="P19" s="175"/>
      <c r="Q19" s="176">
        <f>CPPE_CO_2017!I18</f>
        <v>0</v>
      </c>
      <c r="R19" s="175"/>
      <c r="S19" s="176">
        <f>CPPE_CO_2017!J18</f>
        <v>0</v>
      </c>
      <c r="T19" s="178"/>
      <c r="U19" s="176">
        <f>CPPE_CO_2017!K18</f>
        <v>0</v>
      </c>
      <c r="V19" s="175"/>
      <c r="W19" s="176">
        <f>CPPE_CO_2017!L18</f>
        <v>0</v>
      </c>
      <c r="X19" s="175"/>
      <c r="Y19" s="176">
        <f>CPPE_CO_2017!M18</f>
        <v>0</v>
      </c>
      <c r="Z19" s="175"/>
      <c r="AA19" s="176">
        <f>CPPE_CO_2017!N18</f>
        <v>0</v>
      </c>
      <c r="AB19" s="175"/>
      <c r="AC19" s="176">
        <f>CPPE_CO_2017!O18</f>
        <v>0</v>
      </c>
      <c r="AD19" s="175"/>
      <c r="AE19" s="176">
        <f>CPPE_CO_2017!P18</f>
        <v>0</v>
      </c>
      <c r="AF19" s="178"/>
      <c r="AG19" s="176">
        <f>CPPE_CO_2017!Q18</f>
        <v>0</v>
      </c>
      <c r="AH19" s="175"/>
      <c r="AI19" s="176">
        <f>CPPE_CO_2017!R18</f>
        <v>0</v>
      </c>
      <c r="AJ19" s="175"/>
      <c r="AK19" s="176">
        <f>CPPE_CO_2017!S18</f>
        <v>0</v>
      </c>
      <c r="AL19" s="178"/>
      <c r="AM19" s="176">
        <f>CPPE_CO_2017!T18</f>
        <v>0</v>
      </c>
      <c r="AN19" s="175"/>
      <c r="AO19" s="176">
        <f>CPPE_CO_2017!U18</f>
        <v>0</v>
      </c>
      <c r="AP19" s="175"/>
      <c r="AQ19" s="176">
        <f>CPPE_CO_2017!V18</f>
        <v>0</v>
      </c>
      <c r="AR19" s="178"/>
      <c r="AS19" s="176">
        <f>CPPE_CO_2017!W18</f>
        <v>0</v>
      </c>
      <c r="AT19" s="178"/>
      <c r="AU19" s="176">
        <f>CPPE_CO_2017!X18</f>
        <v>0</v>
      </c>
      <c r="AV19" s="175"/>
      <c r="AW19" s="176">
        <f>CPPE_CO_2017!Y18</f>
        <v>0</v>
      </c>
      <c r="AX19" s="175"/>
      <c r="AY19" s="176">
        <f>CPPE_CO_2017!Z18</f>
        <v>0</v>
      </c>
      <c r="AZ19" s="175"/>
      <c r="BA19" s="176">
        <f>CPPE_CO_2017!AA18</f>
        <v>2</v>
      </c>
      <c r="BB19" s="175" t="s">
        <v>1586</v>
      </c>
      <c r="BC19" s="176">
        <f>CPPE_CO_2017!AB18</f>
        <v>0</v>
      </c>
      <c r="BD19" s="175"/>
      <c r="BE19" s="176">
        <f>CPPE_CO_2017!AC18</f>
        <v>0</v>
      </c>
      <c r="BF19" s="175"/>
      <c r="BG19" s="176">
        <f>CPPE_CO_2017!AD18</f>
        <v>0</v>
      </c>
      <c r="BH19" s="175"/>
      <c r="BI19" s="176">
        <f>CPPE_CO_2017!AE18</f>
        <v>0</v>
      </c>
      <c r="BJ19" s="175"/>
      <c r="BK19" s="176">
        <f>CPPE_CO_2017!AF18</f>
        <v>0</v>
      </c>
      <c r="BL19" s="175"/>
      <c r="BM19" s="176">
        <f>CPPE_CO_2017!AG18</f>
        <v>0</v>
      </c>
      <c r="BN19" s="178"/>
      <c r="BO19" s="176">
        <f>CPPE_CO_2017!AH18</f>
        <v>0</v>
      </c>
      <c r="BP19" s="175"/>
      <c r="BQ19" s="176">
        <f>CPPE_CO_2017!AI18</f>
        <v>0</v>
      </c>
      <c r="BR19" s="175"/>
      <c r="BS19" s="176">
        <f>CPPE_CO_2017!AJ18</f>
        <v>0</v>
      </c>
      <c r="BT19" s="175"/>
      <c r="BU19" s="176">
        <f>CPPE_CO_2017!AK18</f>
        <v>0</v>
      </c>
      <c r="BV19" s="175"/>
      <c r="BW19" s="176">
        <f>CPPE_CO_2017!AL18</f>
        <v>0</v>
      </c>
      <c r="BX19" s="175"/>
      <c r="BY19" s="176">
        <f>CPPE_CO_2017!AM18</f>
        <v>2</v>
      </c>
      <c r="BZ19" s="175" t="s">
        <v>1587</v>
      </c>
      <c r="CA19" s="176">
        <f>CPPE_CO_2017!AN18</f>
        <v>1</v>
      </c>
      <c r="CB19" s="175" t="s">
        <v>1588</v>
      </c>
      <c r="CC19" s="176">
        <f>CPPE_CO_2017!AO18</f>
        <v>5</v>
      </c>
      <c r="CD19" s="175" t="s">
        <v>1589</v>
      </c>
      <c r="CE19" s="176">
        <f>CPPE_CO_2017!AP18</f>
        <v>0</v>
      </c>
      <c r="CF19" s="175"/>
      <c r="CG19" s="176">
        <f>CPPE_CO_2017!AQ18</f>
        <v>0</v>
      </c>
      <c r="CH19" s="178"/>
      <c r="CI19" s="181">
        <v>0</v>
      </c>
      <c r="CJ19" s="175"/>
      <c r="CK19" s="176">
        <f>CPPE_CO_2017!AS18</f>
        <v>0</v>
      </c>
      <c r="CL19" s="175"/>
      <c r="CM19" s="181">
        <v>0</v>
      </c>
      <c r="CN19" s="175"/>
      <c r="CO19" s="180" t="s">
        <v>1590</v>
      </c>
    </row>
    <row r="20" spans="2:93" s="168" customFormat="1" ht="80.099999999999994" customHeight="1" x14ac:dyDescent="0.25">
      <c r="B20" s="173" t="s">
        <v>16</v>
      </c>
      <c r="C20" s="166" t="s">
        <v>341</v>
      </c>
      <c r="D20" s="167" t="str">
        <f t="shared" si="0"/>
        <v>Brush Management (314)</v>
      </c>
      <c r="E20" s="174">
        <f>CPPE_CO_2017!C19</f>
        <v>1</v>
      </c>
      <c r="F20" s="175" t="s">
        <v>2183</v>
      </c>
      <c r="G20" s="176">
        <f>CPPE_CO_2017!D19</f>
        <v>1</v>
      </c>
      <c r="H20" s="175" t="s">
        <v>2183</v>
      </c>
      <c r="I20" s="181">
        <f>CPPE_CO_2017!E19</f>
        <v>1</v>
      </c>
      <c r="J20" s="175" t="s">
        <v>2183</v>
      </c>
      <c r="K20" s="181">
        <f>CPPE_CO_2017!F19</f>
        <v>1</v>
      </c>
      <c r="L20" s="175" t="s">
        <v>2183</v>
      </c>
      <c r="M20" s="176">
        <f>CPPE_CO_2017!G19</f>
        <v>0</v>
      </c>
      <c r="N20" s="175" t="s">
        <v>2242</v>
      </c>
      <c r="O20" s="176">
        <f>CPPE_CO_2017!H19</f>
        <v>0</v>
      </c>
      <c r="P20" s="175" t="s">
        <v>2242</v>
      </c>
      <c r="Q20" s="176">
        <f>CPPE_CO_2017!I19</f>
        <v>0</v>
      </c>
      <c r="R20" s="175" t="s">
        <v>2242</v>
      </c>
      <c r="S20" s="176">
        <f>CPPE_CO_2017!J19</f>
        <v>0</v>
      </c>
      <c r="T20" s="178"/>
      <c r="U20" s="176">
        <f>CPPE_CO_2017!K19</f>
        <v>0</v>
      </c>
      <c r="V20" s="175" t="s">
        <v>2242</v>
      </c>
      <c r="W20" s="176">
        <f>CPPE_CO_2017!L19</f>
        <v>0</v>
      </c>
      <c r="X20" s="175" t="s">
        <v>2242</v>
      </c>
      <c r="Y20" s="176">
        <f>CPPE_CO_2017!M19</f>
        <v>0</v>
      </c>
      <c r="Z20" s="175" t="s">
        <v>2184</v>
      </c>
      <c r="AA20" s="176">
        <f>CPPE_CO_2017!N19</f>
        <v>0</v>
      </c>
      <c r="AB20" s="175" t="s">
        <v>2242</v>
      </c>
      <c r="AC20" s="176">
        <f>CPPE_CO_2017!O19</f>
        <v>0</v>
      </c>
      <c r="AD20" s="175"/>
      <c r="AE20" s="176">
        <f>CPPE_CO_2017!P19</f>
        <v>0</v>
      </c>
      <c r="AF20" s="178"/>
      <c r="AG20" s="176">
        <f>CPPE_CO_2017!Q19</f>
        <v>2</v>
      </c>
      <c r="AH20" s="175" t="s">
        <v>2185</v>
      </c>
      <c r="AI20" s="176">
        <f>CPPE_CO_2017!R19</f>
        <v>0</v>
      </c>
      <c r="AJ20" s="175" t="s">
        <v>2186</v>
      </c>
      <c r="AK20" s="176">
        <f>CPPE_CO_2017!S19</f>
        <v>0</v>
      </c>
      <c r="AL20" s="178" t="s">
        <v>2242</v>
      </c>
      <c r="AM20" s="176">
        <f>CPPE_CO_2017!T19</f>
        <v>0</v>
      </c>
      <c r="AN20" s="175" t="s">
        <v>2242</v>
      </c>
      <c r="AO20" s="176">
        <f>CPPE_CO_2017!U19</f>
        <v>0</v>
      </c>
      <c r="AP20" s="175"/>
      <c r="AQ20" s="176">
        <f>CPPE_CO_2017!V19</f>
        <v>0</v>
      </c>
      <c r="AR20" s="178" t="s">
        <v>2242</v>
      </c>
      <c r="AS20" s="176">
        <f>CPPE_CO_2017!W19</f>
        <v>0</v>
      </c>
      <c r="AT20" s="178" t="s">
        <v>2242</v>
      </c>
      <c r="AU20" s="176">
        <f>CPPE_CO_2017!X19</f>
        <v>0</v>
      </c>
      <c r="AV20" s="175"/>
      <c r="AW20" s="176">
        <f>CPPE_CO_2017!Y19</f>
        <v>0</v>
      </c>
      <c r="AX20" s="175" t="s">
        <v>2242</v>
      </c>
      <c r="AY20" s="176">
        <f>CPPE_CO_2017!Z19</f>
        <v>2</v>
      </c>
      <c r="AZ20" s="175" t="s">
        <v>2187</v>
      </c>
      <c r="BA20" s="176">
        <f>CPPE_CO_2017!AA19</f>
        <v>0</v>
      </c>
      <c r="BB20" s="175" t="s">
        <v>2242</v>
      </c>
      <c r="BC20" s="176">
        <f>CPPE_CO_2017!AB19</f>
        <v>0</v>
      </c>
      <c r="BD20" s="175" t="s">
        <v>2242</v>
      </c>
      <c r="BE20" s="176">
        <f>CPPE_CO_2017!AC19</f>
        <v>0</v>
      </c>
      <c r="BF20" s="175" t="s">
        <v>2242</v>
      </c>
      <c r="BG20" s="176">
        <f>CPPE_CO_2017!AD19</f>
        <v>0</v>
      </c>
      <c r="BH20" s="175" t="s">
        <v>2188</v>
      </c>
      <c r="BI20" s="176">
        <f>CPPE_CO_2017!AE19</f>
        <v>0</v>
      </c>
      <c r="BJ20" s="175" t="s">
        <v>2189</v>
      </c>
      <c r="BK20" s="176">
        <f>CPPE_CO_2017!AF19</f>
        <v>1</v>
      </c>
      <c r="BL20" s="175" t="s">
        <v>2190</v>
      </c>
      <c r="BM20" s="176">
        <f>CPPE_CO_2017!AG19</f>
        <v>0</v>
      </c>
      <c r="BN20" s="178"/>
      <c r="BO20" s="176">
        <f>CPPE_CO_2017!AH19</f>
        <v>2</v>
      </c>
      <c r="BP20" s="175" t="s">
        <v>2174</v>
      </c>
      <c r="BQ20" s="176">
        <f>CPPE_CO_2017!AI19</f>
        <v>4</v>
      </c>
      <c r="BR20" s="175" t="s">
        <v>2191</v>
      </c>
      <c r="BS20" s="176">
        <f>CPPE_CO_2017!AJ19</f>
        <v>4</v>
      </c>
      <c r="BT20" s="175" t="s">
        <v>2176</v>
      </c>
      <c r="BU20" s="176">
        <f>CPPE_CO_2017!AK19</f>
        <v>4</v>
      </c>
      <c r="BV20" s="175" t="s">
        <v>2192</v>
      </c>
      <c r="BW20" s="176">
        <f>CPPE_CO_2017!AL19</f>
        <v>2</v>
      </c>
      <c r="BX20" s="175" t="s">
        <v>2193</v>
      </c>
      <c r="BY20" s="176">
        <f>CPPE_CO_2017!AM19</f>
        <v>2</v>
      </c>
      <c r="BZ20" s="175" t="s">
        <v>2194</v>
      </c>
      <c r="CA20" s="176">
        <f>CPPE_CO_2017!AN19</f>
        <v>0</v>
      </c>
      <c r="CB20" s="175"/>
      <c r="CC20" s="176">
        <f>CPPE_CO_2017!AO19</f>
        <v>2</v>
      </c>
      <c r="CD20" s="175" t="s">
        <v>2195</v>
      </c>
      <c r="CE20" s="176">
        <f>CPPE_CO_2017!AP19</f>
        <v>4</v>
      </c>
      <c r="CF20" s="175" t="s">
        <v>2196</v>
      </c>
      <c r="CG20" s="176">
        <f>CPPE_CO_2017!AQ19</f>
        <v>0</v>
      </c>
      <c r="CH20" s="178" t="s">
        <v>2242</v>
      </c>
      <c r="CI20" s="177">
        <v>0</v>
      </c>
      <c r="CJ20" s="175"/>
      <c r="CK20" s="176">
        <f>CPPE_CO_2017!AS19</f>
        <v>0</v>
      </c>
      <c r="CL20" s="175"/>
      <c r="CM20" s="177">
        <v>0</v>
      </c>
      <c r="CN20" s="175"/>
      <c r="CO20" s="180" t="s">
        <v>2197</v>
      </c>
    </row>
    <row r="21" spans="2:93" s="168" customFormat="1" ht="80.099999999999994" customHeight="1" x14ac:dyDescent="0.25">
      <c r="B21" s="173" t="s">
        <v>17</v>
      </c>
      <c r="C21" s="166" t="s">
        <v>205</v>
      </c>
      <c r="D21" s="167" t="str">
        <f t="shared" si="0"/>
        <v>Building Envelope Improvement (672)</v>
      </c>
      <c r="E21" s="174">
        <f>CPPE_CO_2017!C20</f>
        <v>0</v>
      </c>
      <c r="F21" s="175"/>
      <c r="G21" s="176">
        <f>CPPE_CO_2017!D20</f>
        <v>0</v>
      </c>
      <c r="H21" s="175"/>
      <c r="I21" s="177">
        <f>CPPE_CO_2017!E20</f>
        <v>0</v>
      </c>
      <c r="J21" s="175"/>
      <c r="K21" s="177">
        <f>CPPE_CO_2017!F20</f>
        <v>0</v>
      </c>
      <c r="L21" s="175"/>
      <c r="M21" s="176">
        <f>CPPE_CO_2017!G20</f>
        <v>0</v>
      </c>
      <c r="N21" s="175"/>
      <c r="O21" s="176">
        <f>CPPE_CO_2017!H20</f>
        <v>0</v>
      </c>
      <c r="P21" s="175"/>
      <c r="Q21" s="176">
        <f>CPPE_CO_2017!I20</f>
        <v>0</v>
      </c>
      <c r="R21" s="175"/>
      <c r="S21" s="176">
        <f>CPPE_CO_2017!J20</f>
        <v>0</v>
      </c>
      <c r="T21" s="178"/>
      <c r="U21" s="176">
        <f>CPPE_CO_2017!K20</f>
        <v>0</v>
      </c>
      <c r="V21" s="175"/>
      <c r="W21" s="176">
        <f>CPPE_CO_2017!L20</f>
        <v>0</v>
      </c>
      <c r="X21" s="175"/>
      <c r="Y21" s="176">
        <f>CPPE_CO_2017!M20</f>
        <v>0</v>
      </c>
      <c r="Z21" s="175"/>
      <c r="AA21" s="176">
        <f>CPPE_CO_2017!N20</f>
        <v>0</v>
      </c>
      <c r="AB21" s="175"/>
      <c r="AC21" s="176">
        <f>CPPE_CO_2017!O20</f>
        <v>0</v>
      </c>
      <c r="AD21" s="175"/>
      <c r="AE21" s="176">
        <f>CPPE_CO_2017!P20</f>
        <v>0</v>
      </c>
      <c r="AF21" s="178"/>
      <c r="AG21" s="176">
        <f>CPPE_CO_2017!Q20</f>
        <v>0</v>
      </c>
      <c r="AH21" s="175"/>
      <c r="AI21" s="176">
        <f>CPPE_CO_2017!R20</f>
        <v>0</v>
      </c>
      <c r="AJ21" s="175"/>
      <c r="AK21" s="176">
        <f>CPPE_CO_2017!S20</f>
        <v>0</v>
      </c>
      <c r="AL21" s="178"/>
      <c r="AM21" s="176">
        <f>CPPE_CO_2017!T20</f>
        <v>0</v>
      </c>
      <c r="AN21" s="175"/>
      <c r="AO21" s="176">
        <f>CPPE_CO_2017!U20</f>
        <v>0</v>
      </c>
      <c r="AP21" s="175"/>
      <c r="AQ21" s="176">
        <f>CPPE_CO_2017!V20</f>
        <v>0</v>
      </c>
      <c r="AR21" s="178"/>
      <c r="AS21" s="176">
        <f>CPPE_CO_2017!W20</f>
        <v>0</v>
      </c>
      <c r="AT21" s="178"/>
      <c r="AU21" s="176">
        <f>CPPE_CO_2017!X20</f>
        <v>0</v>
      </c>
      <c r="AV21" s="175"/>
      <c r="AW21" s="176">
        <f>CPPE_CO_2017!Y20</f>
        <v>0</v>
      </c>
      <c r="AX21" s="175"/>
      <c r="AY21" s="176">
        <f>CPPE_CO_2017!Z20</f>
        <v>0</v>
      </c>
      <c r="AZ21" s="175"/>
      <c r="BA21" s="176">
        <f>CPPE_CO_2017!AA20</f>
        <v>0</v>
      </c>
      <c r="BB21" s="175"/>
      <c r="BC21" s="176">
        <f>CPPE_CO_2017!AB20</f>
        <v>0</v>
      </c>
      <c r="BD21" s="175"/>
      <c r="BE21" s="176">
        <f>CPPE_CO_2017!AC20</f>
        <v>0</v>
      </c>
      <c r="BF21" s="175"/>
      <c r="BG21" s="176">
        <f>CPPE_CO_2017!AD20</f>
        <v>2</v>
      </c>
      <c r="BH21" s="175" t="s">
        <v>366</v>
      </c>
      <c r="BI21" s="176">
        <f>CPPE_CO_2017!AE20</f>
        <v>2</v>
      </c>
      <c r="BJ21" s="175" t="s">
        <v>367</v>
      </c>
      <c r="BK21" s="176">
        <f>CPPE_CO_2017!AF20</f>
        <v>2</v>
      </c>
      <c r="BL21" s="175" t="s">
        <v>368</v>
      </c>
      <c r="BM21" s="176">
        <f>CPPE_CO_2017!AG20</f>
        <v>0</v>
      </c>
      <c r="BN21" s="178"/>
      <c r="BO21" s="176">
        <f>CPPE_CO_2017!AH20</f>
        <v>0</v>
      </c>
      <c r="BP21" s="175"/>
      <c r="BQ21" s="176">
        <f>CPPE_CO_2017!AI20</f>
        <v>0</v>
      </c>
      <c r="BR21" s="175"/>
      <c r="BS21" s="176">
        <f>CPPE_CO_2017!AJ20</f>
        <v>0</v>
      </c>
      <c r="BT21" s="175"/>
      <c r="BU21" s="176">
        <f>CPPE_CO_2017!AK20</f>
        <v>0</v>
      </c>
      <c r="BV21" s="175"/>
      <c r="BW21" s="176">
        <f>CPPE_CO_2017!AL20</f>
        <v>0</v>
      </c>
      <c r="BX21" s="175"/>
      <c r="BY21" s="176">
        <f>CPPE_CO_2017!AM20</f>
        <v>0</v>
      </c>
      <c r="BZ21" s="175"/>
      <c r="CA21" s="176">
        <f>CPPE_CO_2017!AN20</f>
        <v>0</v>
      </c>
      <c r="CB21" s="175"/>
      <c r="CC21" s="176">
        <f>CPPE_CO_2017!AO20</f>
        <v>0</v>
      </c>
      <c r="CD21" s="175"/>
      <c r="CE21" s="176">
        <f>CPPE_CO_2017!AP20</f>
        <v>0</v>
      </c>
      <c r="CF21" s="175"/>
      <c r="CG21" s="176">
        <f>CPPE_CO_2017!AQ20</f>
        <v>0</v>
      </c>
      <c r="CH21" s="178"/>
      <c r="CI21" s="177">
        <v>0</v>
      </c>
      <c r="CJ21" s="175"/>
      <c r="CK21" s="176">
        <f>CPPE_CO_2017!AS20</f>
        <v>4</v>
      </c>
      <c r="CL21" s="175" t="s">
        <v>369</v>
      </c>
      <c r="CM21" s="177">
        <v>0</v>
      </c>
      <c r="CN21" s="175" t="s">
        <v>370</v>
      </c>
      <c r="CO21" s="180" t="s">
        <v>371</v>
      </c>
    </row>
    <row r="22" spans="2:93" s="168" customFormat="1" ht="80.099999999999994" customHeight="1" x14ac:dyDescent="0.25">
      <c r="B22" s="173" t="s">
        <v>18</v>
      </c>
      <c r="C22" s="166" t="s">
        <v>247</v>
      </c>
      <c r="D22" s="167" t="str">
        <f t="shared" si="0"/>
        <v>Channel Bed Stabilization (584)</v>
      </c>
      <c r="E22" s="174">
        <f>CPPE_CO_2017!C21</f>
        <v>0</v>
      </c>
      <c r="F22" s="175"/>
      <c r="G22" s="176">
        <f>CPPE_CO_2017!D21</f>
        <v>0</v>
      </c>
      <c r="H22" s="175"/>
      <c r="I22" s="181">
        <f>CPPE_CO_2017!E21</f>
        <v>0</v>
      </c>
      <c r="J22" s="175"/>
      <c r="K22" s="181">
        <f>CPPE_CO_2017!F21</f>
        <v>2</v>
      </c>
      <c r="L22" s="175" t="s">
        <v>962</v>
      </c>
      <c r="M22" s="176">
        <f>CPPE_CO_2017!G21</f>
        <v>2</v>
      </c>
      <c r="N22" s="175" t="s">
        <v>963</v>
      </c>
      <c r="O22" s="176">
        <f>CPPE_CO_2017!H21</f>
        <v>0</v>
      </c>
      <c r="P22" s="175"/>
      <c r="Q22" s="176">
        <f>CPPE_CO_2017!I21</f>
        <v>0</v>
      </c>
      <c r="R22" s="175"/>
      <c r="S22" s="176">
        <f>CPPE_CO_2017!J21</f>
        <v>0</v>
      </c>
      <c r="T22" s="178"/>
      <c r="U22" s="176">
        <f>CPPE_CO_2017!K21</f>
        <v>0</v>
      </c>
      <c r="V22" s="175"/>
      <c r="W22" s="176">
        <f>CPPE_CO_2017!L21</f>
        <v>2</v>
      </c>
      <c r="X22" s="175" t="s">
        <v>964</v>
      </c>
      <c r="Y22" s="176">
        <f>CPPE_CO_2017!M21</f>
        <v>0</v>
      </c>
      <c r="Z22" s="175"/>
      <c r="AA22" s="176">
        <f>CPPE_CO_2017!N21</f>
        <v>0</v>
      </c>
      <c r="AB22" s="175"/>
      <c r="AC22" s="176">
        <f>CPPE_CO_2017!O21</f>
        <v>0</v>
      </c>
      <c r="AD22" s="175"/>
      <c r="AE22" s="176">
        <f>CPPE_CO_2017!P21</f>
        <v>0</v>
      </c>
      <c r="AF22" s="178"/>
      <c r="AG22" s="176">
        <f>CPPE_CO_2017!Q21</f>
        <v>0</v>
      </c>
      <c r="AH22" s="175"/>
      <c r="AI22" s="176">
        <f>CPPE_CO_2017!R21</f>
        <v>0</v>
      </c>
      <c r="AJ22" s="175"/>
      <c r="AK22" s="176">
        <f>CPPE_CO_2017!S21</f>
        <v>0</v>
      </c>
      <c r="AL22" s="178"/>
      <c r="AM22" s="176">
        <f>CPPE_CO_2017!T21</f>
        <v>0</v>
      </c>
      <c r="AN22" s="175"/>
      <c r="AO22" s="176">
        <f>CPPE_CO_2017!U21</f>
        <v>0</v>
      </c>
      <c r="AP22" s="175"/>
      <c r="AQ22" s="176">
        <f>CPPE_CO_2017!V21</f>
        <v>0</v>
      </c>
      <c r="AR22" s="178"/>
      <c r="AS22" s="176">
        <f>CPPE_CO_2017!W21</f>
        <v>0</v>
      </c>
      <c r="AT22" s="178"/>
      <c r="AU22" s="176">
        <f>CPPE_CO_2017!X21</f>
        <v>0</v>
      </c>
      <c r="AV22" s="175"/>
      <c r="AW22" s="176">
        <f>CPPE_CO_2017!Y21</f>
        <v>0</v>
      </c>
      <c r="AX22" s="175"/>
      <c r="AY22" s="176">
        <f>CPPE_CO_2017!Z21</f>
        <v>0</v>
      </c>
      <c r="AZ22" s="175" t="s">
        <v>965</v>
      </c>
      <c r="BA22" s="176">
        <f>CPPE_CO_2017!AA21</f>
        <v>0</v>
      </c>
      <c r="BB22" s="175" t="s">
        <v>966</v>
      </c>
      <c r="BC22" s="176">
        <f>CPPE_CO_2017!AB21</f>
        <v>1</v>
      </c>
      <c r="BD22" s="175"/>
      <c r="BE22" s="176">
        <f>CPPE_CO_2017!AC21</f>
        <v>1</v>
      </c>
      <c r="BF22" s="175"/>
      <c r="BG22" s="176">
        <f>CPPE_CO_2017!AD21</f>
        <v>0</v>
      </c>
      <c r="BH22" s="175"/>
      <c r="BI22" s="176">
        <f>CPPE_CO_2017!AE21</f>
        <v>0</v>
      </c>
      <c r="BJ22" s="175"/>
      <c r="BK22" s="176">
        <f>CPPE_CO_2017!AF21</f>
        <v>0</v>
      </c>
      <c r="BL22" s="175"/>
      <c r="BM22" s="176">
        <f>CPPE_CO_2017!AG21</f>
        <v>0</v>
      </c>
      <c r="BN22" s="178"/>
      <c r="BO22" s="176">
        <f>CPPE_CO_2017!AH21</f>
        <v>2</v>
      </c>
      <c r="BP22" s="175" t="s">
        <v>516</v>
      </c>
      <c r="BQ22" s="176">
        <f>CPPE_CO_2017!AI21</f>
        <v>4</v>
      </c>
      <c r="BR22" s="175" t="s">
        <v>470</v>
      </c>
      <c r="BS22" s="176">
        <f>CPPE_CO_2017!AJ21</f>
        <v>2</v>
      </c>
      <c r="BT22" s="175" t="s">
        <v>967</v>
      </c>
      <c r="BU22" s="176">
        <f>CPPE_CO_2017!AK21</f>
        <v>0</v>
      </c>
      <c r="BV22" s="175"/>
      <c r="BW22" s="176">
        <f>CPPE_CO_2017!AL21</f>
        <v>1</v>
      </c>
      <c r="BX22" s="175" t="s">
        <v>968</v>
      </c>
      <c r="BY22" s="176">
        <f>CPPE_CO_2017!AM21</f>
        <v>1</v>
      </c>
      <c r="BZ22" s="175" t="s">
        <v>969</v>
      </c>
      <c r="CA22" s="176">
        <f>CPPE_CO_2017!AN21</f>
        <v>1</v>
      </c>
      <c r="CB22" s="175" t="s">
        <v>970</v>
      </c>
      <c r="CC22" s="176">
        <f>CPPE_CO_2017!AO21</f>
        <v>2</v>
      </c>
      <c r="CD22" s="175" t="s">
        <v>971</v>
      </c>
      <c r="CE22" s="176">
        <f>CPPE_CO_2017!AP21</f>
        <v>0</v>
      </c>
      <c r="CF22" s="175"/>
      <c r="CG22" s="176">
        <f>CPPE_CO_2017!AQ21</f>
        <v>0</v>
      </c>
      <c r="CH22" s="178"/>
      <c r="CI22" s="177">
        <v>0</v>
      </c>
      <c r="CJ22" s="175"/>
      <c r="CK22" s="176">
        <f>CPPE_CO_2017!AS21</f>
        <v>0</v>
      </c>
      <c r="CL22" s="175"/>
      <c r="CM22" s="177">
        <v>0</v>
      </c>
      <c r="CN22" s="175"/>
      <c r="CO22" s="180" t="s">
        <v>972</v>
      </c>
    </row>
    <row r="23" spans="2:93" s="168" customFormat="1" ht="80.099999999999994" customHeight="1" x14ac:dyDescent="0.25">
      <c r="B23" s="173" t="s">
        <v>203</v>
      </c>
      <c r="C23" s="166" t="s">
        <v>334</v>
      </c>
      <c r="D23" s="167" t="str">
        <f t="shared" si="0"/>
        <v>Clearing &amp; Snagging (326)</v>
      </c>
      <c r="E23" s="174">
        <f>CPPE_CO_2017!C22</f>
        <v>0</v>
      </c>
      <c r="F23" s="175"/>
      <c r="G23" s="176">
        <f>CPPE_CO_2017!D22</f>
        <v>0</v>
      </c>
      <c r="H23" s="175"/>
      <c r="I23" s="177">
        <f>CPPE_CO_2017!E22</f>
        <v>0</v>
      </c>
      <c r="J23" s="175"/>
      <c r="K23" s="177">
        <f>CPPE_CO_2017!F22</f>
        <v>0</v>
      </c>
      <c r="L23" s="175"/>
      <c r="M23" s="176">
        <f>CPPE_CO_2017!G22</f>
        <v>2</v>
      </c>
      <c r="N23" s="175" t="s">
        <v>2098</v>
      </c>
      <c r="O23" s="176">
        <f>CPPE_CO_2017!H22</f>
        <v>0</v>
      </c>
      <c r="P23" s="175"/>
      <c r="Q23" s="176">
        <f>CPPE_CO_2017!I22</f>
        <v>0</v>
      </c>
      <c r="R23" s="175"/>
      <c r="S23" s="176">
        <f>CPPE_CO_2017!J22</f>
        <v>0</v>
      </c>
      <c r="T23" s="178"/>
      <c r="U23" s="176">
        <f>CPPE_CO_2017!K22</f>
        <v>0</v>
      </c>
      <c r="V23" s="175"/>
      <c r="W23" s="176">
        <f>CPPE_CO_2017!L22</f>
        <v>0</v>
      </c>
      <c r="X23" s="175"/>
      <c r="Y23" s="176">
        <f>CPPE_CO_2017!M22</f>
        <v>2</v>
      </c>
      <c r="Z23" s="175" t="s">
        <v>2099</v>
      </c>
      <c r="AA23" s="176">
        <f>CPPE_CO_2017!N22</f>
        <v>0</v>
      </c>
      <c r="AB23" s="175"/>
      <c r="AC23" s="176">
        <f>CPPE_CO_2017!O22</f>
        <v>0</v>
      </c>
      <c r="AD23" s="175"/>
      <c r="AE23" s="176">
        <f>CPPE_CO_2017!P22</f>
        <v>0</v>
      </c>
      <c r="AF23" s="178"/>
      <c r="AG23" s="176">
        <f>CPPE_CO_2017!Q22</f>
        <v>0</v>
      </c>
      <c r="AH23" s="175"/>
      <c r="AI23" s="176">
        <f>CPPE_CO_2017!R22</f>
        <v>0</v>
      </c>
      <c r="AJ23" s="175"/>
      <c r="AK23" s="176">
        <f>CPPE_CO_2017!S22</f>
        <v>0</v>
      </c>
      <c r="AL23" s="178"/>
      <c r="AM23" s="176">
        <f>CPPE_CO_2017!T22</f>
        <v>0</v>
      </c>
      <c r="AN23" s="175"/>
      <c r="AO23" s="176">
        <f>CPPE_CO_2017!U22</f>
        <v>0</v>
      </c>
      <c r="AP23" s="175"/>
      <c r="AQ23" s="176">
        <f>CPPE_CO_2017!V22</f>
        <v>0</v>
      </c>
      <c r="AR23" s="178"/>
      <c r="AS23" s="176">
        <f>CPPE_CO_2017!W22</f>
        <v>0</v>
      </c>
      <c r="AT23" s="178"/>
      <c r="AU23" s="176">
        <f>CPPE_CO_2017!X22</f>
        <v>0</v>
      </c>
      <c r="AV23" s="175"/>
      <c r="AW23" s="176">
        <f>CPPE_CO_2017!Y22</f>
        <v>0</v>
      </c>
      <c r="AX23" s="175"/>
      <c r="AY23" s="176">
        <f>CPPE_CO_2017!Z22</f>
        <v>0</v>
      </c>
      <c r="AZ23" s="175" t="s">
        <v>2100</v>
      </c>
      <c r="BA23" s="176">
        <f>CPPE_CO_2017!AA22</f>
        <v>0</v>
      </c>
      <c r="BB23" s="175" t="s">
        <v>2101</v>
      </c>
      <c r="BC23" s="176">
        <f>CPPE_CO_2017!AB22</f>
        <v>0</v>
      </c>
      <c r="BD23" s="175"/>
      <c r="BE23" s="176">
        <f>CPPE_CO_2017!AC22</f>
        <v>-1</v>
      </c>
      <c r="BF23" s="175"/>
      <c r="BG23" s="176">
        <f>CPPE_CO_2017!AD22</f>
        <v>0</v>
      </c>
      <c r="BH23" s="175"/>
      <c r="BI23" s="176">
        <f>CPPE_CO_2017!AE22</f>
        <v>0</v>
      </c>
      <c r="BJ23" s="175"/>
      <c r="BK23" s="176">
        <f>CPPE_CO_2017!AF22</f>
        <v>0</v>
      </c>
      <c r="BL23" s="175"/>
      <c r="BM23" s="176">
        <f>CPPE_CO_2017!AG22</f>
        <v>0</v>
      </c>
      <c r="BN23" s="178"/>
      <c r="BO23" s="176">
        <f>CPPE_CO_2017!AH22</f>
        <v>0</v>
      </c>
      <c r="BP23" s="175"/>
      <c r="BQ23" s="176">
        <f>CPPE_CO_2017!AI22</f>
        <v>0</v>
      </c>
      <c r="BR23" s="175"/>
      <c r="BS23" s="176">
        <f>CPPE_CO_2017!AJ22</f>
        <v>0</v>
      </c>
      <c r="BT23" s="175" t="s">
        <v>2102</v>
      </c>
      <c r="BU23" s="176">
        <f>CPPE_CO_2017!AK22</f>
        <v>0</v>
      </c>
      <c r="BV23" s="175"/>
      <c r="BW23" s="176">
        <f>CPPE_CO_2017!AL22</f>
        <v>-2</v>
      </c>
      <c r="BX23" s="175" t="s">
        <v>2103</v>
      </c>
      <c r="BY23" s="176">
        <f>CPPE_CO_2017!AM22</f>
        <v>-2</v>
      </c>
      <c r="BZ23" s="175" t="s">
        <v>2104</v>
      </c>
      <c r="CA23" s="176">
        <f>CPPE_CO_2017!AN22</f>
        <v>0</v>
      </c>
      <c r="CB23" s="175" t="s">
        <v>2105</v>
      </c>
      <c r="CC23" s="176">
        <f>CPPE_CO_2017!AO22</f>
        <v>0</v>
      </c>
      <c r="CD23" s="175" t="s">
        <v>2106</v>
      </c>
      <c r="CE23" s="176">
        <f>CPPE_CO_2017!AP22</f>
        <v>0</v>
      </c>
      <c r="CF23" s="175"/>
      <c r="CG23" s="176">
        <f>CPPE_CO_2017!AQ22</f>
        <v>0</v>
      </c>
      <c r="CH23" s="178"/>
      <c r="CI23" s="177">
        <v>0</v>
      </c>
      <c r="CJ23" s="175"/>
      <c r="CK23" s="176">
        <f>CPPE_CO_2017!AS22</f>
        <v>0</v>
      </c>
      <c r="CL23" s="175"/>
      <c r="CM23" s="177">
        <v>0</v>
      </c>
      <c r="CN23" s="175"/>
      <c r="CO23" s="180" t="s">
        <v>2107</v>
      </c>
    </row>
    <row r="24" spans="2:93" s="168" customFormat="1" ht="80.099999999999994" customHeight="1" x14ac:dyDescent="0.25">
      <c r="B24" s="173" t="s">
        <v>19</v>
      </c>
      <c r="C24" s="166" t="s">
        <v>312</v>
      </c>
      <c r="D24" s="167" t="str">
        <f t="shared" si="0"/>
        <v>Combustion System Improvement (372)</v>
      </c>
      <c r="E24" s="174">
        <f>CPPE_CO_2017!C23</f>
        <v>0</v>
      </c>
      <c r="F24" s="175"/>
      <c r="G24" s="176">
        <f>CPPE_CO_2017!D23</f>
        <v>0</v>
      </c>
      <c r="H24" s="175"/>
      <c r="I24" s="181">
        <f>CPPE_CO_2017!E23</f>
        <v>0</v>
      </c>
      <c r="J24" s="175"/>
      <c r="K24" s="181">
        <f>CPPE_CO_2017!F23</f>
        <v>0</v>
      </c>
      <c r="L24" s="175"/>
      <c r="M24" s="176">
        <f>CPPE_CO_2017!G23</f>
        <v>0</v>
      </c>
      <c r="N24" s="175"/>
      <c r="O24" s="176">
        <f>CPPE_CO_2017!H23</f>
        <v>0</v>
      </c>
      <c r="P24" s="175"/>
      <c r="Q24" s="176">
        <f>CPPE_CO_2017!I23</f>
        <v>0</v>
      </c>
      <c r="R24" s="175"/>
      <c r="S24" s="176">
        <f>CPPE_CO_2017!J23</f>
        <v>0</v>
      </c>
      <c r="T24" s="178"/>
      <c r="U24" s="176">
        <f>CPPE_CO_2017!K23</f>
        <v>0</v>
      </c>
      <c r="V24" s="175"/>
      <c r="W24" s="176">
        <f>CPPE_CO_2017!L23</f>
        <v>0</v>
      </c>
      <c r="X24" s="175"/>
      <c r="Y24" s="176">
        <f>CPPE_CO_2017!M23</f>
        <v>0</v>
      </c>
      <c r="Z24" s="175"/>
      <c r="AA24" s="176">
        <f>CPPE_CO_2017!N23</f>
        <v>0</v>
      </c>
      <c r="AB24" s="175"/>
      <c r="AC24" s="176">
        <f>CPPE_CO_2017!O23</f>
        <v>0</v>
      </c>
      <c r="AD24" s="175"/>
      <c r="AE24" s="176">
        <f>CPPE_CO_2017!P23</f>
        <v>0</v>
      </c>
      <c r="AF24" s="178"/>
      <c r="AG24" s="176">
        <f>CPPE_CO_2017!Q23</f>
        <v>0</v>
      </c>
      <c r="AH24" s="175"/>
      <c r="AI24" s="176">
        <f>CPPE_CO_2017!R23</f>
        <v>0</v>
      </c>
      <c r="AJ24" s="175"/>
      <c r="AK24" s="176">
        <f>CPPE_CO_2017!S23</f>
        <v>0</v>
      </c>
      <c r="AL24" s="178"/>
      <c r="AM24" s="176">
        <f>CPPE_CO_2017!T23</f>
        <v>0</v>
      </c>
      <c r="AN24" s="175"/>
      <c r="AO24" s="176">
        <f>CPPE_CO_2017!U23</f>
        <v>0</v>
      </c>
      <c r="AP24" s="175"/>
      <c r="AQ24" s="176">
        <f>CPPE_CO_2017!V23</f>
        <v>0</v>
      </c>
      <c r="AR24" s="178"/>
      <c r="AS24" s="176">
        <f>CPPE_CO_2017!W23</f>
        <v>0</v>
      </c>
      <c r="AT24" s="178"/>
      <c r="AU24" s="176">
        <f>CPPE_CO_2017!X23</f>
        <v>0</v>
      </c>
      <c r="AV24" s="175"/>
      <c r="AW24" s="176">
        <f>CPPE_CO_2017!Y23</f>
        <v>0</v>
      </c>
      <c r="AX24" s="175"/>
      <c r="AY24" s="176">
        <f>CPPE_CO_2017!Z23</f>
        <v>0</v>
      </c>
      <c r="AZ24" s="175"/>
      <c r="BA24" s="176">
        <f>CPPE_CO_2017!AA23</f>
        <v>0</v>
      </c>
      <c r="BB24" s="175"/>
      <c r="BC24" s="176">
        <f>CPPE_CO_2017!AB23</f>
        <v>0</v>
      </c>
      <c r="BD24" s="175"/>
      <c r="BE24" s="176">
        <f>CPPE_CO_2017!AC23</f>
        <v>0</v>
      </c>
      <c r="BF24" s="175"/>
      <c r="BG24" s="176">
        <f>CPPE_CO_2017!AD23</f>
        <v>4</v>
      </c>
      <c r="BH24" s="175" t="s">
        <v>1821</v>
      </c>
      <c r="BI24" s="176">
        <f>CPPE_CO_2017!AE23</f>
        <v>4</v>
      </c>
      <c r="BJ24" s="175" t="s">
        <v>1822</v>
      </c>
      <c r="BK24" s="176">
        <f>CPPE_CO_2017!AF23</f>
        <v>2</v>
      </c>
      <c r="BL24" s="175" t="s">
        <v>1823</v>
      </c>
      <c r="BM24" s="176">
        <f>CPPE_CO_2017!AG23</f>
        <v>0</v>
      </c>
      <c r="BN24" s="178"/>
      <c r="BO24" s="176">
        <f>CPPE_CO_2017!AH23</f>
        <v>0</v>
      </c>
      <c r="BP24" s="175"/>
      <c r="BQ24" s="176">
        <f>CPPE_CO_2017!AI23</f>
        <v>0</v>
      </c>
      <c r="BR24" s="175"/>
      <c r="BS24" s="176">
        <f>CPPE_CO_2017!AJ23</f>
        <v>0</v>
      </c>
      <c r="BT24" s="175"/>
      <c r="BU24" s="176">
        <f>CPPE_CO_2017!AK23</f>
        <v>0</v>
      </c>
      <c r="BV24" s="175"/>
      <c r="BW24" s="176">
        <f>CPPE_CO_2017!AL23</f>
        <v>0</v>
      </c>
      <c r="BX24" s="175"/>
      <c r="BY24" s="176">
        <f>CPPE_CO_2017!AM23</f>
        <v>0</v>
      </c>
      <c r="BZ24" s="175"/>
      <c r="CA24" s="176">
        <f>CPPE_CO_2017!AN23</f>
        <v>0</v>
      </c>
      <c r="CB24" s="175"/>
      <c r="CC24" s="176">
        <f>CPPE_CO_2017!AO23</f>
        <v>0</v>
      </c>
      <c r="CD24" s="175"/>
      <c r="CE24" s="176">
        <f>CPPE_CO_2017!AP23</f>
        <v>0</v>
      </c>
      <c r="CF24" s="175"/>
      <c r="CG24" s="176">
        <f>CPPE_CO_2017!AQ23</f>
        <v>0</v>
      </c>
      <c r="CH24" s="178"/>
      <c r="CI24" s="177">
        <v>0</v>
      </c>
      <c r="CJ24" s="175"/>
      <c r="CK24" s="176">
        <f>CPPE_CO_2017!AS23</f>
        <v>2</v>
      </c>
      <c r="CL24" s="175" t="s">
        <v>1824</v>
      </c>
      <c r="CM24" s="177">
        <v>2</v>
      </c>
      <c r="CN24" s="175"/>
      <c r="CO24" s="179" t="s">
        <v>1825</v>
      </c>
    </row>
    <row r="25" spans="2:93" s="168" customFormat="1" ht="80.099999999999994" customHeight="1" x14ac:dyDescent="0.25">
      <c r="B25" s="173" t="s">
        <v>20</v>
      </c>
      <c r="C25" s="166" t="s">
        <v>338</v>
      </c>
      <c r="D25" s="167" t="str">
        <f t="shared" si="0"/>
        <v>Composting Facility (317)</v>
      </c>
      <c r="E25" s="174">
        <f>CPPE_CO_2017!C24</f>
        <v>0</v>
      </c>
      <c r="F25" s="175"/>
      <c r="G25" s="176">
        <f>CPPE_CO_2017!D24</f>
        <v>0</v>
      </c>
      <c r="H25" s="175"/>
      <c r="I25" s="181">
        <f>CPPE_CO_2017!E24</f>
        <v>0</v>
      </c>
      <c r="J25" s="175"/>
      <c r="K25" s="181">
        <f>CPPE_CO_2017!F24</f>
        <v>0</v>
      </c>
      <c r="L25" s="175"/>
      <c r="M25" s="176">
        <f>CPPE_CO_2017!G24</f>
        <v>0</v>
      </c>
      <c r="N25" s="175"/>
      <c r="O25" s="176">
        <f>CPPE_CO_2017!H24</f>
        <v>0</v>
      </c>
      <c r="P25" s="175"/>
      <c r="Q25" s="176">
        <f>CPPE_CO_2017!I24</f>
        <v>0</v>
      </c>
      <c r="R25" s="175"/>
      <c r="S25" s="176">
        <f>CPPE_CO_2017!J24</f>
        <v>0</v>
      </c>
      <c r="T25" s="178"/>
      <c r="U25" s="176">
        <f>CPPE_CO_2017!K24</f>
        <v>0</v>
      </c>
      <c r="V25" s="175"/>
      <c r="W25" s="176">
        <f>CPPE_CO_2017!L24</f>
        <v>0</v>
      </c>
      <c r="X25" s="175"/>
      <c r="Y25" s="176">
        <f>CPPE_CO_2017!M24</f>
        <v>0</v>
      </c>
      <c r="Z25" s="175"/>
      <c r="AA25" s="176">
        <f>CPPE_CO_2017!N24</f>
        <v>0</v>
      </c>
      <c r="AB25" s="175"/>
      <c r="AC25" s="176">
        <f>CPPE_CO_2017!O24</f>
        <v>0</v>
      </c>
      <c r="AD25" s="175"/>
      <c r="AE25" s="176">
        <f>CPPE_CO_2017!P24</f>
        <v>0</v>
      </c>
      <c r="AF25" s="178"/>
      <c r="AG25" s="176">
        <f>CPPE_CO_2017!Q24</f>
        <v>0</v>
      </c>
      <c r="AH25" s="175"/>
      <c r="AI25" s="176">
        <f>CPPE_CO_2017!R24</f>
        <v>0</v>
      </c>
      <c r="AJ25" s="175"/>
      <c r="AK25" s="176">
        <f>CPPE_CO_2017!S24</f>
        <v>0</v>
      </c>
      <c r="AL25" s="178"/>
      <c r="AM25" s="176">
        <f>CPPE_CO_2017!T24</f>
        <v>2</v>
      </c>
      <c r="AN25" s="175" t="s">
        <v>2143</v>
      </c>
      <c r="AO25" s="176">
        <f>CPPE_CO_2017!U24</f>
        <v>2</v>
      </c>
      <c r="AP25" s="175" t="s">
        <v>2144</v>
      </c>
      <c r="AQ25" s="176">
        <f>CPPE_CO_2017!V24</f>
        <v>0</v>
      </c>
      <c r="AR25" s="178"/>
      <c r="AS25" s="176">
        <f>CPPE_CO_2017!W24</f>
        <v>0</v>
      </c>
      <c r="AT25" s="178"/>
      <c r="AU25" s="176">
        <f>CPPE_CO_2017!X24</f>
        <v>2</v>
      </c>
      <c r="AV25" s="175" t="s">
        <v>2145</v>
      </c>
      <c r="AW25" s="176">
        <f>CPPE_CO_2017!Y24</f>
        <v>2</v>
      </c>
      <c r="AX25" s="175" t="s">
        <v>2146</v>
      </c>
      <c r="AY25" s="176">
        <f>CPPE_CO_2017!Z24</f>
        <v>0</v>
      </c>
      <c r="AZ25" s="175"/>
      <c r="BA25" s="176">
        <f>CPPE_CO_2017!AA24</f>
        <v>0</v>
      </c>
      <c r="BB25" s="175"/>
      <c r="BC25" s="176">
        <f>CPPE_CO_2017!AB24</f>
        <v>0</v>
      </c>
      <c r="BD25" s="175"/>
      <c r="BE25" s="176">
        <f>CPPE_CO_2017!AC24</f>
        <v>0</v>
      </c>
      <c r="BF25" s="175"/>
      <c r="BG25" s="176">
        <f>CPPE_CO_2017!AD24</f>
        <v>0</v>
      </c>
      <c r="BH25" s="175" t="s">
        <v>2147</v>
      </c>
      <c r="BI25" s="176">
        <f>CPPE_CO_2017!AE24</f>
        <v>-1</v>
      </c>
      <c r="BJ25" s="175" t="s">
        <v>2148</v>
      </c>
      <c r="BK25" s="176">
        <f>CPPE_CO_2017!AF24</f>
        <v>-1</v>
      </c>
      <c r="BL25" s="175" t="s">
        <v>2149</v>
      </c>
      <c r="BM25" s="176">
        <f>CPPE_CO_2017!AG24</f>
        <v>-1</v>
      </c>
      <c r="BN25" s="178" t="s">
        <v>2150</v>
      </c>
      <c r="BO25" s="176">
        <f>CPPE_CO_2017!AH24</f>
        <v>0</v>
      </c>
      <c r="BP25" s="175"/>
      <c r="BQ25" s="176">
        <f>CPPE_CO_2017!AI24</f>
        <v>0</v>
      </c>
      <c r="BR25" s="175"/>
      <c r="BS25" s="176">
        <f>CPPE_CO_2017!AJ24</f>
        <v>1</v>
      </c>
      <c r="BT25" s="175" t="s">
        <v>2151</v>
      </c>
      <c r="BU25" s="176">
        <f>CPPE_CO_2017!AK24</f>
        <v>0</v>
      </c>
      <c r="BV25" s="175"/>
      <c r="BW25" s="176">
        <f>CPPE_CO_2017!AL24</f>
        <v>0</v>
      </c>
      <c r="BX25" s="175"/>
      <c r="BY25" s="176">
        <f>CPPE_CO_2017!AM24</f>
        <v>0</v>
      </c>
      <c r="BZ25" s="175"/>
      <c r="CA25" s="176">
        <f>CPPE_CO_2017!AN24</f>
        <v>0</v>
      </c>
      <c r="CB25" s="175"/>
      <c r="CC25" s="176">
        <f>CPPE_CO_2017!AO24</f>
        <v>0</v>
      </c>
      <c r="CD25" s="175"/>
      <c r="CE25" s="176">
        <f>CPPE_CO_2017!AP24</f>
        <v>0</v>
      </c>
      <c r="CF25" s="175"/>
      <c r="CG25" s="176">
        <f>CPPE_CO_2017!AQ24</f>
        <v>0</v>
      </c>
      <c r="CH25" s="178"/>
      <c r="CI25" s="177">
        <v>0</v>
      </c>
      <c r="CJ25" s="175"/>
      <c r="CK25" s="176">
        <f>CPPE_CO_2017!AS24</f>
        <v>-1</v>
      </c>
      <c r="CL25" s="175" t="s">
        <v>2152</v>
      </c>
      <c r="CM25" s="177">
        <v>-1</v>
      </c>
      <c r="CN25" s="175" t="s">
        <v>2153</v>
      </c>
      <c r="CO25" s="180" t="s">
        <v>2154</v>
      </c>
    </row>
    <row r="26" spans="2:93" s="168" customFormat="1" ht="80.099999999999994" customHeight="1" x14ac:dyDescent="0.25">
      <c r="B26" s="173" t="s">
        <v>21</v>
      </c>
      <c r="C26" s="166" t="s">
        <v>333</v>
      </c>
      <c r="D26" s="167" t="str">
        <f t="shared" si="0"/>
        <v>Conservation Cover (327)</v>
      </c>
      <c r="E26" s="174">
        <f>CPPE_CO_2017!C25</f>
        <v>4</v>
      </c>
      <c r="F26" s="175" t="s">
        <v>2078</v>
      </c>
      <c r="G26" s="176">
        <f>CPPE_CO_2017!D25</f>
        <v>4</v>
      </c>
      <c r="H26" s="175" t="s">
        <v>1964</v>
      </c>
      <c r="I26" s="177">
        <f>CPPE_CO_2017!E25</f>
        <v>2</v>
      </c>
      <c r="J26" s="175" t="s">
        <v>1965</v>
      </c>
      <c r="K26" s="177">
        <f>CPPE_CO_2017!F25</f>
        <v>2</v>
      </c>
      <c r="L26" s="175" t="s">
        <v>2079</v>
      </c>
      <c r="M26" s="176">
        <f>CPPE_CO_2017!G25</f>
        <v>1</v>
      </c>
      <c r="N26" s="175" t="s">
        <v>2080</v>
      </c>
      <c r="O26" s="176">
        <f>CPPE_CO_2017!H25</f>
        <v>3</v>
      </c>
      <c r="P26" s="175" t="s">
        <v>2081</v>
      </c>
      <c r="Q26" s="176">
        <f>CPPE_CO_2017!I25</f>
        <v>2</v>
      </c>
      <c r="R26" s="175" t="s">
        <v>2082</v>
      </c>
      <c r="S26" s="176">
        <f>CPPE_CO_2017!J25</f>
        <v>0</v>
      </c>
      <c r="T26" s="178"/>
      <c r="U26" s="176">
        <f>CPPE_CO_2017!K25</f>
        <v>2</v>
      </c>
      <c r="V26" s="175" t="s">
        <v>2083</v>
      </c>
      <c r="W26" s="176">
        <f>CPPE_CO_2017!L25</f>
        <v>1</v>
      </c>
      <c r="X26" s="175" t="s">
        <v>2084</v>
      </c>
      <c r="Y26" s="176">
        <f>CPPE_CO_2017!M25</f>
        <v>2</v>
      </c>
      <c r="Z26" s="175" t="s">
        <v>2085</v>
      </c>
      <c r="AA26" s="176">
        <f>CPPE_CO_2017!N25</f>
        <v>1</v>
      </c>
      <c r="AB26" s="175" t="s">
        <v>2084</v>
      </c>
      <c r="AC26" s="176">
        <f>CPPE_CO_2017!O25</f>
        <v>1</v>
      </c>
      <c r="AD26" s="175" t="s">
        <v>2086</v>
      </c>
      <c r="AE26" s="176">
        <f>CPPE_CO_2017!P25</f>
        <v>0</v>
      </c>
      <c r="AF26" s="178"/>
      <c r="AG26" s="176">
        <f>CPPE_CO_2017!Q25</f>
        <v>0</v>
      </c>
      <c r="AH26" s="175"/>
      <c r="AI26" s="176">
        <f>CPPE_CO_2017!R25</f>
        <v>2</v>
      </c>
      <c r="AJ26" s="175" t="s">
        <v>2087</v>
      </c>
      <c r="AK26" s="176">
        <f>CPPE_CO_2017!S25</f>
        <v>2</v>
      </c>
      <c r="AL26" s="178" t="s">
        <v>2088</v>
      </c>
      <c r="AM26" s="176">
        <f>CPPE_CO_2017!T25</f>
        <v>2</v>
      </c>
      <c r="AN26" s="175" t="s">
        <v>2089</v>
      </c>
      <c r="AO26" s="176">
        <f>CPPE_CO_2017!U25</f>
        <v>2</v>
      </c>
      <c r="AP26" s="175" t="s">
        <v>739</v>
      </c>
      <c r="AQ26" s="176">
        <f>CPPE_CO_2017!V25</f>
        <v>2</v>
      </c>
      <c r="AR26" s="178" t="s">
        <v>2090</v>
      </c>
      <c r="AS26" s="176">
        <f>CPPE_CO_2017!W25</f>
        <v>2</v>
      </c>
      <c r="AT26" s="178" t="s">
        <v>2091</v>
      </c>
      <c r="AU26" s="176">
        <f>CPPE_CO_2017!X25</f>
        <v>2</v>
      </c>
      <c r="AV26" s="175" t="s">
        <v>1953</v>
      </c>
      <c r="AW26" s="176">
        <f>CPPE_CO_2017!Y25</f>
        <v>2</v>
      </c>
      <c r="AX26" s="175" t="s">
        <v>2092</v>
      </c>
      <c r="AY26" s="176">
        <f>CPPE_CO_2017!Z25</f>
        <v>2</v>
      </c>
      <c r="AZ26" s="175" t="s">
        <v>2093</v>
      </c>
      <c r="BA26" s="176">
        <f>CPPE_CO_2017!AA25</f>
        <v>2</v>
      </c>
      <c r="BB26" s="175"/>
      <c r="BC26" s="176">
        <f>CPPE_CO_2017!AB25</f>
        <v>2</v>
      </c>
      <c r="BD26" s="175"/>
      <c r="BE26" s="176">
        <f>CPPE_CO_2017!AC25</f>
        <v>0</v>
      </c>
      <c r="BF26" s="175"/>
      <c r="BG26" s="176">
        <f>CPPE_CO_2017!AD25</f>
        <v>2</v>
      </c>
      <c r="BH26" s="175" t="s">
        <v>2094</v>
      </c>
      <c r="BI26" s="176">
        <f>CPPE_CO_2017!AE25</f>
        <v>2</v>
      </c>
      <c r="BJ26" s="175" t="s">
        <v>2095</v>
      </c>
      <c r="BK26" s="176">
        <f>CPPE_CO_2017!AF25</f>
        <v>2</v>
      </c>
      <c r="BL26" s="175" t="s">
        <v>2096</v>
      </c>
      <c r="BM26" s="176">
        <f>CPPE_CO_2017!AG25</f>
        <v>0</v>
      </c>
      <c r="BN26" s="178"/>
      <c r="BO26" s="176">
        <f>CPPE_CO_2017!AH25</f>
        <v>2</v>
      </c>
      <c r="BP26" s="175" t="s">
        <v>516</v>
      </c>
      <c r="BQ26" s="176">
        <f>CPPE_CO_2017!AI25</f>
        <v>2</v>
      </c>
      <c r="BR26" s="175" t="s">
        <v>431</v>
      </c>
      <c r="BS26" s="176">
        <f>CPPE_CO_2017!AJ25</f>
        <v>1</v>
      </c>
      <c r="BT26" s="175" t="s">
        <v>1974</v>
      </c>
      <c r="BU26" s="176">
        <f>CPPE_CO_2017!AK25</f>
        <v>-1</v>
      </c>
      <c r="BV26" s="175"/>
      <c r="BW26" s="176">
        <f>CPPE_CO_2017!AL25</f>
        <v>2</v>
      </c>
      <c r="BX26" s="175" t="s">
        <v>454</v>
      </c>
      <c r="BY26" s="176">
        <f>CPPE_CO_2017!AM25</f>
        <v>2</v>
      </c>
      <c r="BZ26" s="175" t="s">
        <v>455</v>
      </c>
      <c r="CA26" s="176">
        <f>CPPE_CO_2017!AN25</f>
        <v>0</v>
      </c>
      <c r="CB26" s="175"/>
      <c r="CC26" s="176">
        <f>CPPE_CO_2017!AO25</f>
        <v>1</v>
      </c>
      <c r="CD26" s="175" t="s">
        <v>611</v>
      </c>
      <c r="CE26" s="176">
        <f>CPPE_CO_2017!AP25</f>
        <v>0</v>
      </c>
      <c r="CF26" s="175"/>
      <c r="CG26" s="176">
        <f>CPPE_CO_2017!AQ25</f>
        <v>0</v>
      </c>
      <c r="CH26" s="178"/>
      <c r="CI26" s="177">
        <v>0</v>
      </c>
      <c r="CJ26" s="175"/>
      <c r="CK26" s="176">
        <f>CPPE_CO_2017!AS25</f>
        <v>0</v>
      </c>
      <c r="CL26" s="175"/>
      <c r="CM26" s="177">
        <v>0</v>
      </c>
      <c r="CN26" s="175"/>
      <c r="CO26" s="179" t="s">
        <v>2097</v>
      </c>
    </row>
    <row r="27" spans="2:93" s="168" customFormat="1" ht="80.099999999999994" customHeight="1" x14ac:dyDescent="0.25">
      <c r="B27" s="173" t="s">
        <v>22</v>
      </c>
      <c r="C27" s="166" t="s">
        <v>332</v>
      </c>
      <c r="D27" s="167" t="str">
        <f t="shared" si="0"/>
        <v>Conservation Crop Rotation (328)</v>
      </c>
      <c r="E27" s="174">
        <f>CPPE_CO_2017!C26</f>
        <v>4</v>
      </c>
      <c r="F27" s="175" t="s">
        <v>2057</v>
      </c>
      <c r="G27" s="176">
        <f>CPPE_CO_2017!D26</f>
        <v>4</v>
      </c>
      <c r="H27" s="175" t="s">
        <v>2058</v>
      </c>
      <c r="I27" s="177">
        <f>CPPE_CO_2017!E26</f>
        <v>2</v>
      </c>
      <c r="J27" s="175"/>
      <c r="K27" s="177">
        <f>CPPE_CO_2017!F26</f>
        <v>1</v>
      </c>
      <c r="L27" s="175"/>
      <c r="M27" s="176">
        <f>CPPE_CO_2017!G26</f>
        <v>0</v>
      </c>
      <c r="N27" s="175"/>
      <c r="O27" s="176">
        <f>CPPE_CO_2017!H26</f>
        <v>2</v>
      </c>
      <c r="P27" s="175" t="s">
        <v>2059</v>
      </c>
      <c r="Q27" s="176">
        <f>CPPE_CO_2017!I26</f>
        <v>0</v>
      </c>
      <c r="R27" s="175" t="s">
        <v>2060</v>
      </c>
      <c r="S27" s="176">
        <f>CPPE_CO_2017!J26</f>
        <v>0</v>
      </c>
      <c r="T27" s="178"/>
      <c r="U27" s="176">
        <f>CPPE_CO_2017!K26</f>
        <v>0</v>
      </c>
      <c r="V27" s="175" t="s">
        <v>2061</v>
      </c>
      <c r="W27" s="176">
        <f>CPPE_CO_2017!L26</f>
        <v>1</v>
      </c>
      <c r="X27" s="175" t="s">
        <v>2062</v>
      </c>
      <c r="Y27" s="176">
        <f>CPPE_CO_2017!M26</f>
        <v>1</v>
      </c>
      <c r="Z27" s="175" t="s">
        <v>2063</v>
      </c>
      <c r="AA27" s="176">
        <f>CPPE_CO_2017!N26</f>
        <v>1</v>
      </c>
      <c r="AB27" s="175" t="s">
        <v>2063</v>
      </c>
      <c r="AC27" s="176">
        <f>CPPE_CO_2017!O26</f>
        <v>1</v>
      </c>
      <c r="AD27" s="175"/>
      <c r="AE27" s="176">
        <f>CPPE_CO_2017!P26</f>
        <v>2</v>
      </c>
      <c r="AF27" s="178" t="s">
        <v>2064</v>
      </c>
      <c r="AG27" s="176">
        <f>CPPE_CO_2017!Q26</f>
        <v>2</v>
      </c>
      <c r="AH27" s="175" t="s">
        <v>2064</v>
      </c>
      <c r="AI27" s="176">
        <f>CPPE_CO_2017!R26</f>
        <v>2</v>
      </c>
      <c r="AJ27" s="175" t="s">
        <v>2065</v>
      </c>
      <c r="AK27" s="176">
        <f>CPPE_CO_2017!S26</f>
        <v>2</v>
      </c>
      <c r="AL27" s="178" t="s">
        <v>2065</v>
      </c>
      <c r="AM27" s="176">
        <f>CPPE_CO_2017!T26</f>
        <v>2</v>
      </c>
      <c r="AN27" s="175" t="s">
        <v>2066</v>
      </c>
      <c r="AO27" s="176">
        <f>CPPE_CO_2017!U26</f>
        <v>2</v>
      </c>
      <c r="AP27" s="175" t="s">
        <v>2066</v>
      </c>
      <c r="AQ27" s="176">
        <f>CPPE_CO_2017!V26</f>
        <v>2</v>
      </c>
      <c r="AR27" s="178" t="s">
        <v>2067</v>
      </c>
      <c r="AS27" s="176">
        <f>CPPE_CO_2017!W26</f>
        <v>2</v>
      </c>
      <c r="AT27" s="178" t="s">
        <v>2068</v>
      </c>
      <c r="AU27" s="176">
        <f>CPPE_CO_2017!X26</f>
        <v>2</v>
      </c>
      <c r="AV27" s="175" t="s">
        <v>2069</v>
      </c>
      <c r="AW27" s="176">
        <f>CPPE_CO_2017!Y26</f>
        <v>2</v>
      </c>
      <c r="AX27" s="175"/>
      <c r="AY27" s="176">
        <f>CPPE_CO_2017!Z26</f>
        <v>1</v>
      </c>
      <c r="AZ27" s="175" t="s">
        <v>2070</v>
      </c>
      <c r="BA27" s="176">
        <f>CPPE_CO_2017!AA26</f>
        <v>1</v>
      </c>
      <c r="BB27" s="175"/>
      <c r="BC27" s="176">
        <f>CPPE_CO_2017!AB26</f>
        <v>2</v>
      </c>
      <c r="BD27" s="175"/>
      <c r="BE27" s="176">
        <f>CPPE_CO_2017!AC26</f>
        <v>0</v>
      </c>
      <c r="BF27" s="175"/>
      <c r="BG27" s="176">
        <f>CPPE_CO_2017!AD26</f>
        <v>2</v>
      </c>
      <c r="BH27" s="175" t="s">
        <v>2071</v>
      </c>
      <c r="BI27" s="176">
        <f>CPPE_CO_2017!AE26</f>
        <v>2</v>
      </c>
      <c r="BJ27" s="175"/>
      <c r="BK27" s="176">
        <f>CPPE_CO_2017!AF26</f>
        <v>2</v>
      </c>
      <c r="BL27" s="175" t="s">
        <v>541</v>
      </c>
      <c r="BM27" s="176">
        <f>CPPE_CO_2017!AG26</f>
        <v>2</v>
      </c>
      <c r="BN27" s="178"/>
      <c r="BO27" s="176">
        <f>CPPE_CO_2017!AH26</f>
        <v>2</v>
      </c>
      <c r="BP27" s="175" t="s">
        <v>516</v>
      </c>
      <c r="BQ27" s="176">
        <f>CPPE_CO_2017!AI26</f>
        <v>0</v>
      </c>
      <c r="BR27" s="175" t="s">
        <v>2072</v>
      </c>
      <c r="BS27" s="176">
        <f>CPPE_CO_2017!AJ26</f>
        <v>2</v>
      </c>
      <c r="BT27" s="175" t="s">
        <v>2073</v>
      </c>
      <c r="BU27" s="176">
        <f>CPPE_CO_2017!AK26</f>
        <v>0</v>
      </c>
      <c r="BV27" s="175"/>
      <c r="BW27" s="176">
        <f>CPPE_CO_2017!AL26</f>
        <v>1</v>
      </c>
      <c r="BX27" s="175" t="s">
        <v>2074</v>
      </c>
      <c r="BY27" s="176">
        <f>CPPE_CO_2017!AM26</f>
        <v>1</v>
      </c>
      <c r="BZ27" s="175" t="s">
        <v>2075</v>
      </c>
      <c r="CA27" s="176">
        <f>CPPE_CO_2017!AN26</f>
        <v>0</v>
      </c>
      <c r="CB27" s="175"/>
      <c r="CC27" s="176">
        <f>CPPE_CO_2017!AO26</f>
        <v>1</v>
      </c>
      <c r="CD27" s="175" t="s">
        <v>611</v>
      </c>
      <c r="CE27" s="176">
        <f>CPPE_CO_2017!AP26</f>
        <v>2</v>
      </c>
      <c r="CF27" s="175" t="s">
        <v>2076</v>
      </c>
      <c r="CG27" s="176">
        <f>CPPE_CO_2017!AQ26</f>
        <v>0</v>
      </c>
      <c r="CH27" s="178"/>
      <c r="CI27" s="177">
        <v>0</v>
      </c>
      <c r="CJ27" s="175"/>
      <c r="CK27" s="176">
        <f>CPPE_CO_2017!AS26</f>
        <v>0</v>
      </c>
      <c r="CL27" s="175"/>
      <c r="CM27" s="177">
        <v>1</v>
      </c>
      <c r="CN27" s="175" t="s">
        <v>2077</v>
      </c>
      <c r="CO27" s="179" t="s">
        <v>612</v>
      </c>
    </row>
    <row r="28" spans="2:93" s="168" customFormat="1" ht="80.099999999999994" customHeight="1" x14ac:dyDescent="0.25">
      <c r="B28" s="173" t="s">
        <v>23</v>
      </c>
      <c r="C28" s="166" t="s">
        <v>212</v>
      </c>
      <c r="D28" s="167" t="str">
        <f t="shared" si="0"/>
        <v>Constructed Wetland (656)</v>
      </c>
      <c r="E28" s="174">
        <f>CPPE_CO_2017!C27</f>
        <v>4</v>
      </c>
      <c r="F28" s="175"/>
      <c r="G28" s="176">
        <f>CPPE_CO_2017!D27</f>
        <v>0</v>
      </c>
      <c r="H28" s="175"/>
      <c r="I28" s="177">
        <f>CPPE_CO_2017!E27</f>
        <v>0</v>
      </c>
      <c r="J28" s="175"/>
      <c r="K28" s="177">
        <f>CPPE_CO_2017!F27</f>
        <v>0</v>
      </c>
      <c r="L28" s="175"/>
      <c r="M28" s="176">
        <f>CPPE_CO_2017!G27</f>
        <v>0</v>
      </c>
      <c r="N28" s="175"/>
      <c r="O28" s="176">
        <f>CPPE_CO_2017!H27</f>
        <v>0</v>
      </c>
      <c r="P28" s="175"/>
      <c r="Q28" s="176">
        <f>CPPE_CO_2017!I27</f>
        <v>0</v>
      </c>
      <c r="R28" s="175"/>
      <c r="S28" s="176">
        <f>CPPE_CO_2017!J27</f>
        <v>0</v>
      </c>
      <c r="T28" s="178"/>
      <c r="U28" s="176">
        <f>CPPE_CO_2017!K27</f>
        <v>0</v>
      </c>
      <c r="V28" s="175"/>
      <c r="W28" s="176">
        <f>CPPE_CO_2017!L27</f>
        <v>0</v>
      </c>
      <c r="X28" s="175"/>
      <c r="Y28" s="176">
        <f>CPPE_CO_2017!M27</f>
        <v>2</v>
      </c>
      <c r="Z28" s="175" t="s">
        <v>447</v>
      </c>
      <c r="AA28" s="176">
        <f>CPPE_CO_2017!N27</f>
        <v>0</v>
      </c>
      <c r="AB28" s="175"/>
      <c r="AC28" s="176">
        <f>CPPE_CO_2017!O27</f>
        <v>0</v>
      </c>
      <c r="AD28" s="175"/>
      <c r="AE28" s="176">
        <f>CPPE_CO_2017!P27</f>
        <v>0</v>
      </c>
      <c r="AF28" s="178"/>
      <c r="AG28" s="176">
        <f>CPPE_CO_2017!Q27</f>
        <v>0</v>
      </c>
      <c r="AH28" s="175"/>
      <c r="AI28" s="176">
        <f>CPPE_CO_2017!R27</f>
        <v>2</v>
      </c>
      <c r="AJ28" s="175" t="s">
        <v>420</v>
      </c>
      <c r="AK28" s="176">
        <f>CPPE_CO_2017!S27</f>
        <v>1</v>
      </c>
      <c r="AL28" s="178" t="s">
        <v>420</v>
      </c>
      <c r="AM28" s="176">
        <f>CPPE_CO_2017!T27</f>
        <v>4</v>
      </c>
      <c r="AN28" s="175" t="s">
        <v>422</v>
      </c>
      <c r="AO28" s="176">
        <f>CPPE_CO_2017!U27</f>
        <v>1</v>
      </c>
      <c r="AP28" s="175" t="s">
        <v>422</v>
      </c>
      <c r="AQ28" s="176">
        <f>CPPE_CO_2017!V27</f>
        <v>1</v>
      </c>
      <c r="AR28" s="178" t="s">
        <v>423</v>
      </c>
      <c r="AS28" s="176">
        <f>CPPE_CO_2017!W27</f>
        <v>1</v>
      </c>
      <c r="AT28" s="178" t="s">
        <v>448</v>
      </c>
      <c r="AU28" s="176">
        <f>CPPE_CO_2017!X27</f>
        <v>4</v>
      </c>
      <c r="AV28" s="175" t="s">
        <v>424</v>
      </c>
      <c r="AW28" s="176">
        <f>CPPE_CO_2017!Y27</f>
        <v>3</v>
      </c>
      <c r="AX28" s="175" t="s">
        <v>449</v>
      </c>
      <c r="AY28" s="176">
        <f>CPPE_CO_2017!Z27</f>
        <v>5</v>
      </c>
      <c r="AZ28" s="175" t="s">
        <v>450</v>
      </c>
      <c r="BA28" s="176">
        <f>CPPE_CO_2017!AA27</f>
        <v>0</v>
      </c>
      <c r="BB28" s="175" t="s">
        <v>451</v>
      </c>
      <c r="BC28" s="176">
        <f>CPPE_CO_2017!AB27</f>
        <v>4</v>
      </c>
      <c r="BD28" s="175" t="s">
        <v>427</v>
      </c>
      <c r="BE28" s="176">
        <f>CPPE_CO_2017!AC27</f>
        <v>1</v>
      </c>
      <c r="BF28" s="175" t="s">
        <v>452</v>
      </c>
      <c r="BG28" s="176">
        <f>CPPE_CO_2017!AD27</f>
        <v>0</v>
      </c>
      <c r="BH28" s="175"/>
      <c r="BI28" s="176">
        <f>CPPE_CO_2017!AE27</f>
        <v>0</v>
      </c>
      <c r="BJ28" s="175"/>
      <c r="BK28" s="176">
        <f>CPPE_CO_2017!AF27</f>
        <v>1</v>
      </c>
      <c r="BL28" s="175" t="s">
        <v>428</v>
      </c>
      <c r="BM28" s="176">
        <f>CPPE_CO_2017!AG27</f>
        <v>-1</v>
      </c>
      <c r="BN28" s="178" t="s">
        <v>429</v>
      </c>
      <c r="BO28" s="176">
        <f>CPPE_CO_2017!AH27</f>
        <v>0</v>
      </c>
      <c r="BP28" s="175"/>
      <c r="BQ28" s="176">
        <f>CPPE_CO_2017!AI27</f>
        <v>4</v>
      </c>
      <c r="BR28" s="175" t="s">
        <v>431</v>
      </c>
      <c r="BS28" s="176">
        <f>CPPE_CO_2017!AJ27</f>
        <v>-2</v>
      </c>
      <c r="BT28" s="175" t="s">
        <v>453</v>
      </c>
      <c r="BU28" s="176">
        <f>CPPE_CO_2017!AK27</f>
        <v>0</v>
      </c>
      <c r="BV28" s="175"/>
      <c r="BW28" s="176">
        <f>CPPE_CO_2017!AL27</f>
        <v>3</v>
      </c>
      <c r="BX28" s="175" t="s">
        <v>454</v>
      </c>
      <c r="BY28" s="176">
        <f>CPPE_CO_2017!AM27</f>
        <v>3</v>
      </c>
      <c r="BZ28" s="175" t="s">
        <v>455</v>
      </c>
      <c r="CA28" s="176">
        <f>CPPE_CO_2017!AN27</f>
        <v>0</v>
      </c>
      <c r="CB28" s="175" t="s">
        <v>456</v>
      </c>
      <c r="CC28" s="176">
        <f>CPPE_CO_2017!AO27</f>
        <v>2</v>
      </c>
      <c r="CD28" s="175" t="s">
        <v>442</v>
      </c>
      <c r="CE28" s="176">
        <f>CPPE_CO_2017!AP27</f>
        <v>0</v>
      </c>
      <c r="CF28" s="175"/>
      <c r="CG28" s="176">
        <f>CPPE_CO_2017!AQ27</f>
        <v>0</v>
      </c>
      <c r="CH28" s="178"/>
      <c r="CI28" s="181">
        <v>0</v>
      </c>
      <c r="CJ28" s="175"/>
      <c r="CK28" s="176">
        <f>CPPE_CO_2017!AS27</f>
        <v>0</v>
      </c>
      <c r="CL28" s="175"/>
      <c r="CM28" s="181">
        <v>0</v>
      </c>
      <c r="CN28" s="175"/>
      <c r="CO28" s="180" t="s">
        <v>457</v>
      </c>
    </row>
    <row r="29" spans="2:93" s="168" customFormat="1" ht="80.099999999999994" customHeight="1" x14ac:dyDescent="0.25">
      <c r="B29" s="173" t="s">
        <v>24</v>
      </c>
      <c r="C29" s="166" t="s">
        <v>329</v>
      </c>
      <c r="D29" s="167" t="str">
        <f t="shared" si="0"/>
        <v>Contour Buffer Strips (332)</v>
      </c>
      <c r="E29" s="174">
        <f>CPPE_CO_2017!C28</f>
        <v>4</v>
      </c>
      <c r="F29" s="175" t="s">
        <v>2021</v>
      </c>
      <c r="G29" s="176">
        <f>CPPE_CO_2017!D28</f>
        <v>0</v>
      </c>
      <c r="H29" s="175"/>
      <c r="I29" s="177">
        <f>CPPE_CO_2017!E28</f>
        <v>3</v>
      </c>
      <c r="J29" s="175"/>
      <c r="K29" s="177">
        <f>CPPE_CO_2017!F28</f>
        <v>1</v>
      </c>
      <c r="L29" s="175"/>
      <c r="M29" s="176">
        <f>CPPE_CO_2017!G28</f>
        <v>1</v>
      </c>
      <c r="N29" s="175"/>
      <c r="O29" s="176">
        <f>CPPE_CO_2017!H28</f>
        <v>1</v>
      </c>
      <c r="P29" s="175"/>
      <c r="Q29" s="176">
        <f>CPPE_CO_2017!I28</f>
        <v>0</v>
      </c>
      <c r="R29" s="175"/>
      <c r="S29" s="176">
        <f>CPPE_CO_2017!J28</f>
        <v>0</v>
      </c>
      <c r="T29" s="178"/>
      <c r="U29" s="176">
        <f>CPPE_CO_2017!K28</f>
        <v>0</v>
      </c>
      <c r="V29" s="175"/>
      <c r="W29" s="176">
        <f>CPPE_CO_2017!L28</f>
        <v>-2</v>
      </c>
      <c r="X29" s="175" t="s">
        <v>2022</v>
      </c>
      <c r="Y29" s="176">
        <f>CPPE_CO_2017!M28</f>
        <v>1</v>
      </c>
      <c r="Z29" s="175" t="s">
        <v>2023</v>
      </c>
      <c r="AA29" s="176">
        <f>CPPE_CO_2017!N28</f>
        <v>-1</v>
      </c>
      <c r="AB29" s="175" t="s">
        <v>2024</v>
      </c>
      <c r="AC29" s="176">
        <f>CPPE_CO_2017!O28</f>
        <v>0</v>
      </c>
      <c r="AD29" s="175"/>
      <c r="AE29" s="176">
        <f>CPPE_CO_2017!P28</f>
        <v>0</v>
      </c>
      <c r="AF29" s="178"/>
      <c r="AG29" s="176">
        <f>CPPE_CO_2017!Q28</f>
        <v>1</v>
      </c>
      <c r="AH29" s="175"/>
      <c r="AI29" s="176">
        <f>CPPE_CO_2017!R28</f>
        <v>2</v>
      </c>
      <c r="AJ29" s="175" t="s">
        <v>2025</v>
      </c>
      <c r="AK29" s="176">
        <f>CPPE_CO_2017!S28</f>
        <v>-1</v>
      </c>
      <c r="AL29" s="178" t="s">
        <v>1533</v>
      </c>
      <c r="AM29" s="176">
        <f>CPPE_CO_2017!T28</f>
        <v>2</v>
      </c>
      <c r="AN29" s="175" t="s">
        <v>2026</v>
      </c>
      <c r="AO29" s="176">
        <f>CPPE_CO_2017!U28</f>
        <v>-1</v>
      </c>
      <c r="AP29" s="175" t="s">
        <v>2027</v>
      </c>
      <c r="AQ29" s="176">
        <f>CPPE_CO_2017!V28</f>
        <v>1</v>
      </c>
      <c r="AR29" s="178" t="s">
        <v>1620</v>
      </c>
      <c r="AS29" s="176">
        <f>CPPE_CO_2017!W28</f>
        <v>-1</v>
      </c>
      <c r="AT29" s="178" t="s">
        <v>2028</v>
      </c>
      <c r="AU29" s="176">
        <f>CPPE_CO_2017!X28</f>
        <v>1</v>
      </c>
      <c r="AV29" s="175" t="s">
        <v>2029</v>
      </c>
      <c r="AW29" s="176">
        <f>CPPE_CO_2017!Y28</f>
        <v>-1</v>
      </c>
      <c r="AX29" s="175" t="s">
        <v>2030</v>
      </c>
      <c r="AY29" s="176">
        <f>CPPE_CO_2017!Z28</f>
        <v>2</v>
      </c>
      <c r="AZ29" s="175" t="s">
        <v>2031</v>
      </c>
      <c r="BA29" s="176">
        <f>CPPE_CO_2017!AA28</f>
        <v>-1</v>
      </c>
      <c r="BB29" s="175"/>
      <c r="BC29" s="176">
        <f>CPPE_CO_2017!AB28</f>
        <v>2</v>
      </c>
      <c r="BD29" s="175"/>
      <c r="BE29" s="176">
        <f>CPPE_CO_2017!AC28</f>
        <v>0</v>
      </c>
      <c r="BF29" s="175"/>
      <c r="BG29" s="176">
        <f>CPPE_CO_2017!AD28</f>
        <v>0</v>
      </c>
      <c r="BH29" s="175" t="s">
        <v>1646</v>
      </c>
      <c r="BI29" s="176">
        <f>CPPE_CO_2017!AE28</f>
        <v>0</v>
      </c>
      <c r="BJ29" s="175"/>
      <c r="BK29" s="176">
        <f>CPPE_CO_2017!AF28</f>
        <v>1</v>
      </c>
      <c r="BL29" s="175" t="s">
        <v>541</v>
      </c>
      <c r="BM29" s="176">
        <f>CPPE_CO_2017!AG28</f>
        <v>0</v>
      </c>
      <c r="BN29" s="178"/>
      <c r="BO29" s="176">
        <f>CPPE_CO_2017!AH28</f>
        <v>0</v>
      </c>
      <c r="BP29" s="175" t="s">
        <v>516</v>
      </c>
      <c r="BQ29" s="176">
        <f>CPPE_CO_2017!AI28</f>
        <v>0</v>
      </c>
      <c r="BR29" s="175" t="s">
        <v>431</v>
      </c>
      <c r="BS29" s="176">
        <f>CPPE_CO_2017!AJ28</f>
        <v>0</v>
      </c>
      <c r="BT29" s="175" t="s">
        <v>432</v>
      </c>
      <c r="BU29" s="176">
        <f>CPPE_CO_2017!AK28</f>
        <v>0</v>
      </c>
      <c r="BV29" s="175"/>
      <c r="BW29" s="176">
        <f>CPPE_CO_2017!AL28</f>
        <v>1</v>
      </c>
      <c r="BX29" s="175" t="s">
        <v>454</v>
      </c>
      <c r="BY29" s="176">
        <f>CPPE_CO_2017!AM28</f>
        <v>2</v>
      </c>
      <c r="BZ29" s="175" t="s">
        <v>455</v>
      </c>
      <c r="CA29" s="176">
        <f>CPPE_CO_2017!AN28</f>
        <v>0</v>
      </c>
      <c r="CB29" s="175"/>
      <c r="CC29" s="176">
        <f>CPPE_CO_2017!AO28</f>
        <v>1</v>
      </c>
      <c r="CD29" s="175" t="s">
        <v>611</v>
      </c>
      <c r="CE29" s="176">
        <f>CPPE_CO_2017!AP28</f>
        <v>0</v>
      </c>
      <c r="CF29" s="175" t="s">
        <v>600</v>
      </c>
      <c r="CG29" s="176">
        <f>CPPE_CO_2017!AQ28</f>
        <v>0</v>
      </c>
      <c r="CH29" s="178"/>
      <c r="CI29" s="177">
        <v>0</v>
      </c>
      <c r="CJ29" s="175"/>
      <c r="CK29" s="176">
        <f>CPPE_CO_2017!AS28</f>
        <v>0</v>
      </c>
      <c r="CL29" s="175" t="s">
        <v>2032</v>
      </c>
      <c r="CM29" s="177">
        <v>0</v>
      </c>
      <c r="CN29" s="175" t="s">
        <v>2032</v>
      </c>
      <c r="CO29" s="180" t="s">
        <v>2033</v>
      </c>
    </row>
    <row r="30" spans="2:93" s="168" customFormat="1" ht="80.099999999999994" customHeight="1" x14ac:dyDescent="0.25">
      <c r="B30" s="173" t="s">
        <v>25</v>
      </c>
      <c r="C30" s="166" t="s">
        <v>330</v>
      </c>
      <c r="D30" s="167" t="str">
        <f t="shared" si="0"/>
        <v>Contour Farming (330)</v>
      </c>
      <c r="E30" s="174">
        <f>CPPE_CO_2017!C29</f>
        <v>3</v>
      </c>
      <c r="F30" s="175" t="s">
        <v>2034</v>
      </c>
      <c r="G30" s="176">
        <f>CPPE_CO_2017!D29</f>
        <v>0</v>
      </c>
      <c r="H30" s="175"/>
      <c r="I30" s="177">
        <f>CPPE_CO_2017!E29</f>
        <v>3</v>
      </c>
      <c r="J30" s="175"/>
      <c r="K30" s="177">
        <f>CPPE_CO_2017!F29</f>
        <v>1</v>
      </c>
      <c r="L30" s="175"/>
      <c r="M30" s="176">
        <f>CPPE_CO_2017!G29</f>
        <v>1</v>
      </c>
      <c r="N30" s="175"/>
      <c r="O30" s="176">
        <f>CPPE_CO_2017!H29</f>
        <v>1</v>
      </c>
      <c r="P30" s="175" t="s">
        <v>2035</v>
      </c>
      <c r="Q30" s="176">
        <f>CPPE_CO_2017!I29</f>
        <v>0</v>
      </c>
      <c r="R30" s="175"/>
      <c r="S30" s="176">
        <f>CPPE_CO_2017!J29</f>
        <v>0</v>
      </c>
      <c r="T30" s="178"/>
      <c r="U30" s="176">
        <f>CPPE_CO_2017!K29</f>
        <v>0</v>
      </c>
      <c r="V30" s="175"/>
      <c r="W30" s="176">
        <f>CPPE_CO_2017!L29</f>
        <v>-2</v>
      </c>
      <c r="X30" s="175" t="s">
        <v>2036</v>
      </c>
      <c r="Y30" s="176">
        <f>CPPE_CO_2017!M29</f>
        <v>1</v>
      </c>
      <c r="Z30" s="175" t="s">
        <v>2037</v>
      </c>
      <c r="AA30" s="176">
        <f>CPPE_CO_2017!N29</f>
        <v>-1</v>
      </c>
      <c r="AB30" s="175" t="s">
        <v>2038</v>
      </c>
      <c r="AC30" s="176">
        <f>CPPE_CO_2017!O29</f>
        <v>0</v>
      </c>
      <c r="AD30" s="175"/>
      <c r="AE30" s="176">
        <f>CPPE_CO_2017!P29</f>
        <v>0</v>
      </c>
      <c r="AF30" s="178"/>
      <c r="AG30" s="176">
        <f>CPPE_CO_2017!Q29</f>
        <v>1</v>
      </c>
      <c r="AH30" s="175" t="s">
        <v>2039</v>
      </c>
      <c r="AI30" s="176">
        <f>CPPE_CO_2017!R29</f>
        <v>1</v>
      </c>
      <c r="AJ30" s="175" t="s">
        <v>859</v>
      </c>
      <c r="AK30" s="176">
        <f>CPPE_CO_2017!S29</f>
        <v>-1</v>
      </c>
      <c r="AL30" s="178" t="s">
        <v>1393</v>
      </c>
      <c r="AM30" s="176">
        <f>CPPE_CO_2017!T29</f>
        <v>1</v>
      </c>
      <c r="AN30" s="175" t="s">
        <v>2040</v>
      </c>
      <c r="AO30" s="176">
        <f>CPPE_CO_2017!U29</f>
        <v>-1</v>
      </c>
      <c r="AP30" s="175" t="s">
        <v>2041</v>
      </c>
      <c r="AQ30" s="176">
        <f>CPPE_CO_2017!V29</f>
        <v>1</v>
      </c>
      <c r="AR30" s="178" t="s">
        <v>1620</v>
      </c>
      <c r="AS30" s="176">
        <f>CPPE_CO_2017!W29</f>
        <v>-1</v>
      </c>
      <c r="AT30" s="178" t="s">
        <v>2042</v>
      </c>
      <c r="AU30" s="176">
        <f>CPPE_CO_2017!X29</f>
        <v>1</v>
      </c>
      <c r="AV30" s="175" t="s">
        <v>2043</v>
      </c>
      <c r="AW30" s="176">
        <f>CPPE_CO_2017!Y29</f>
        <v>-1</v>
      </c>
      <c r="AX30" s="175"/>
      <c r="AY30" s="176">
        <f>CPPE_CO_2017!Z29</f>
        <v>1</v>
      </c>
      <c r="AZ30" s="175" t="s">
        <v>2044</v>
      </c>
      <c r="BA30" s="176">
        <f>CPPE_CO_2017!AA29</f>
        <v>-1</v>
      </c>
      <c r="BB30" s="175"/>
      <c r="BC30" s="176">
        <f>CPPE_CO_2017!AB29</f>
        <v>2</v>
      </c>
      <c r="BD30" s="175"/>
      <c r="BE30" s="176">
        <f>CPPE_CO_2017!AC29</f>
        <v>0</v>
      </c>
      <c r="BF30" s="175"/>
      <c r="BG30" s="176">
        <f>CPPE_CO_2017!AD29</f>
        <v>0</v>
      </c>
      <c r="BH30" s="175"/>
      <c r="BI30" s="176">
        <f>CPPE_CO_2017!AE29</f>
        <v>0</v>
      </c>
      <c r="BJ30" s="175"/>
      <c r="BK30" s="176">
        <f>CPPE_CO_2017!AF29</f>
        <v>0</v>
      </c>
      <c r="BL30" s="175"/>
      <c r="BM30" s="176">
        <f>CPPE_CO_2017!AG29</f>
        <v>0</v>
      </c>
      <c r="BN30" s="178"/>
      <c r="BO30" s="176">
        <f>CPPE_CO_2017!AH29</f>
        <v>0</v>
      </c>
      <c r="BP30" s="175" t="s">
        <v>2045</v>
      </c>
      <c r="BQ30" s="176">
        <f>CPPE_CO_2017!AI29</f>
        <v>0</v>
      </c>
      <c r="BR30" s="175"/>
      <c r="BS30" s="176">
        <f>CPPE_CO_2017!AJ29</f>
        <v>0</v>
      </c>
      <c r="BT30" s="175"/>
      <c r="BU30" s="176">
        <f>CPPE_CO_2017!AK29</f>
        <v>0</v>
      </c>
      <c r="BV30" s="175"/>
      <c r="BW30" s="176">
        <f>CPPE_CO_2017!AL29</f>
        <v>0</v>
      </c>
      <c r="BX30" s="175"/>
      <c r="BY30" s="176">
        <f>CPPE_CO_2017!AM29</f>
        <v>0</v>
      </c>
      <c r="BZ30" s="175"/>
      <c r="CA30" s="176">
        <f>CPPE_CO_2017!AN29</f>
        <v>0</v>
      </c>
      <c r="CB30" s="175"/>
      <c r="CC30" s="176">
        <f>CPPE_CO_2017!AO29</f>
        <v>0</v>
      </c>
      <c r="CD30" s="175"/>
      <c r="CE30" s="176">
        <f>CPPE_CO_2017!AP29</f>
        <v>0</v>
      </c>
      <c r="CF30" s="175"/>
      <c r="CG30" s="176">
        <f>CPPE_CO_2017!AQ29</f>
        <v>0</v>
      </c>
      <c r="CH30" s="178"/>
      <c r="CI30" s="177">
        <v>0</v>
      </c>
      <c r="CJ30" s="175"/>
      <c r="CK30" s="176">
        <f>CPPE_CO_2017!AS29</f>
        <v>0</v>
      </c>
      <c r="CL30" s="175" t="s">
        <v>2032</v>
      </c>
      <c r="CM30" s="177">
        <v>0</v>
      </c>
      <c r="CN30" s="175" t="s">
        <v>2032</v>
      </c>
      <c r="CO30" s="180" t="s">
        <v>2046</v>
      </c>
    </row>
    <row r="31" spans="2:93" s="168" customFormat="1" ht="80.099999999999994" customHeight="1" x14ac:dyDescent="0.25">
      <c r="B31" s="173" t="s">
        <v>26</v>
      </c>
      <c r="C31" s="166" t="s">
        <v>327</v>
      </c>
      <c r="D31" s="167" t="str">
        <f t="shared" si="0"/>
        <v>Cover Crop (340)</v>
      </c>
      <c r="E31" s="174">
        <f>CPPE_CO_2017!C30</f>
        <v>4</v>
      </c>
      <c r="F31" s="175" t="s">
        <v>1976</v>
      </c>
      <c r="G31" s="176">
        <f>CPPE_CO_2017!D30</f>
        <v>4</v>
      </c>
      <c r="H31" s="175" t="s">
        <v>1977</v>
      </c>
      <c r="I31" s="177">
        <f>CPPE_CO_2017!E30</f>
        <v>3</v>
      </c>
      <c r="J31" s="175" t="s">
        <v>1978</v>
      </c>
      <c r="K31" s="177">
        <f>CPPE_CO_2017!F30</f>
        <v>2</v>
      </c>
      <c r="L31" s="175"/>
      <c r="M31" s="176">
        <f>CPPE_CO_2017!G30</f>
        <v>0</v>
      </c>
      <c r="N31" s="175"/>
      <c r="O31" s="176">
        <f>CPPE_CO_2017!H30</f>
        <v>2</v>
      </c>
      <c r="P31" s="175" t="s">
        <v>1979</v>
      </c>
      <c r="Q31" s="176">
        <f>CPPE_CO_2017!I30</f>
        <v>2</v>
      </c>
      <c r="R31" s="175" t="s">
        <v>1980</v>
      </c>
      <c r="S31" s="176">
        <f>CPPE_CO_2017!J30</f>
        <v>0</v>
      </c>
      <c r="T31" s="178" t="s">
        <v>1969</v>
      </c>
      <c r="U31" s="176">
        <f>CPPE_CO_2017!K30</f>
        <v>1</v>
      </c>
      <c r="V31" s="175" t="s">
        <v>1981</v>
      </c>
      <c r="W31" s="176">
        <f>CPPE_CO_2017!L30</f>
        <v>1</v>
      </c>
      <c r="X31" s="175" t="s">
        <v>1982</v>
      </c>
      <c r="Y31" s="176">
        <f>CPPE_CO_2017!M30</f>
        <v>2</v>
      </c>
      <c r="Z31" s="175" t="s">
        <v>1983</v>
      </c>
      <c r="AA31" s="176">
        <f>CPPE_CO_2017!N30</f>
        <v>1</v>
      </c>
      <c r="AB31" s="175" t="s">
        <v>1982</v>
      </c>
      <c r="AC31" s="176">
        <f>CPPE_CO_2017!O30</f>
        <v>0</v>
      </c>
      <c r="AD31" s="175"/>
      <c r="AE31" s="176">
        <f>CPPE_CO_2017!P30</f>
        <v>0</v>
      </c>
      <c r="AF31" s="178" t="s">
        <v>1984</v>
      </c>
      <c r="AG31" s="176">
        <f>CPPE_CO_2017!Q30</f>
        <v>0</v>
      </c>
      <c r="AH31" s="175" t="s">
        <v>1985</v>
      </c>
      <c r="AI31" s="176">
        <f>CPPE_CO_2017!R30</f>
        <v>2</v>
      </c>
      <c r="AJ31" s="175" t="s">
        <v>859</v>
      </c>
      <c r="AK31" s="176">
        <f>CPPE_CO_2017!S30</f>
        <v>2</v>
      </c>
      <c r="AL31" s="178" t="s">
        <v>1986</v>
      </c>
      <c r="AM31" s="176">
        <f>CPPE_CO_2017!T30</f>
        <v>2</v>
      </c>
      <c r="AN31" s="175" t="s">
        <v>1987</v>
      </c>
      <c r="AO31" s="176">
        <f>CPPE_CO_2017!U30</f>
        <v>2</v>
      </c>
      <c r="AP31" s="175" t="s">
        <v>1988</v>
      </c>
      <c r="AQ31" s="176">
        <f>CPPE_CO_2017!V30</f>
        <v>1</v>
      </c>
      <c r="AR31" s="178"/>
      <c r="AS31" s="176">
        <f>CPPE_CO_2017!W30</f>
        <v>1</v>
      </c>
      <c r="AT31" s="178" t="s">
        <v>1989</v>
      </c>
      <c r="AU31" s="176">
        <f>CPPE_CO_2017!X30</f>
        <v>2</v>
      </c>
      <c r="AV31" s="175" t="s">
        <v>1953</v>
      </c>
      <c r="AW31" s="176">
        <f>CPPE_CO_2017!Y30</f>
        <v>2</v>
      </c>
      <c r="AX31" s="175" t="s">
        <v>1990</v>
      </c>
      <c r="AY31" s="176">
        <f>CPPE_CO_2017!Z30</f>
        <v>2</v>
      </c>
      <c r="AZ31" s="175" t="s">
        <v>1991</v>
      </c>
      <c r="BA31" s="176">
        <f>CPPE_CO_2017!AA30</f>
        <v>1</v>
      </c>
      <c r="BB31" s="175"/>
      <c r="BC31" s="176">
        <f>CPPE_CO_2017!AB30</f>
        <v>2</v>
      </c>
      <c r="BD31" s="175"/>
      <c r="BE31" s="176">
        <f>CPPE_CO_2017!AC30</f>
        <v>0</v>
      </c>
      <c r="BF31" s="175"/>
      <c r="BG31" s="176">
        <f>CPPE_CO_2017!AD30</f>
        <v>3</v>
      </c>
      <c r="BH31" s="175" t="s">
        <v>1992</v>
      </c>
      <c r="BI31" s="176">
        <f>CPPE_CO_2017!AE30</f>
        <v>0</v>
      </c>
      <c r="BJ31" s="175"/>
      <c r="BK31" s="176">
        <f>CPPE_CO_2017!AF30</f>
        <v>1</v>
      </c>
      <c r="BL31" s="175" t="s">
        <v>541</v>
      </c>
      <c r="BM31" s="176">
        <f>CPPE_CO_2017!AG30</f>
        <v>0</v>
      </c>
      <c r="BN31" s="178"/>
      <c r="BO31" s="176">
        <f>CPPE_CO_2017!AH30</f>
        <v>2</v>
      </c>
      <c r="BP31" s="175" t="s">
        <v>1993</v>
      </c>
      <c r="BQ31" s="176">
        <f>CPPE_CO_2017!AI30</f>
        <v>0</v>
      </c>
      <c r="BR31" s="175" t="s">
        <v>431</v>
      </c>
      <c r="BS31" s="176">
        <f>CPPE_CO_2017!AJ30</f>
        <v>2</v>
      </c>
      <c r="BT31" s="175" t="s">
        <v>432</v>
      </c>
      <c r="BU31" s="176">
        <f>CPPE_CO_2017!AK30</f>
        <v>-1</v>
      </c>
      <c r="BV31" s="175"/>
      <c r="BW31" s="176">
        <f>CPPE_CO_2017!AL30</f>
        <v>1</v>
      </c>
      <c r="BX31" s="175" t="s">
        <v>454</v>
      </c>
      <c r="BY31" s="176">
        <f>CPPE_CO_2017!AM30</f>
        <v>1</v>
      </c>
      <c r="BZ31" s="175" t="s">
        <v>455</v>
      </c>
      <c r="CA31" s="176">
        <f>CPPE_CO_2017!AN30</f>
        <v>0</v>
      </c>
      <c r="CB31" s="175"/>
      <c r="CC31" s="176">
        <f>CPPE_CO_2017!AO30</f>
        <v>1</v>
      </c>
      <c r="CD31" s="175" t="s">
        <v>611</v>
      </c>
      <c r="CE31" s="176">
        <f>CPPE_CO_2017!AP30</f>
        <v>0</v>
      </c>
      <c r="CF31" s="175" t="s">
        <v>1994</v>
      </c>
      <c r="CG31" s="176">
        <f>CPPE_CO_2017!AQ30</f>
        <v>0</v>
      </c>
      <c r="CH31" s="178"/>
      <c r="CI31" s="177">
        <v>0</v>
      </c>
      <c r="CJ31" s="175"/>
      <c r="CK31" s="176">
        <f>CPPE_CO_2017!AS30</f>
        <v>0</v>
      </c>
      <c r="CL31" s="175"/>
      <c r="CM31" s="177">
        <v>2</v>
      </c>
      <c r="CN31" s="175" t="s">
        <v>1995</v>
      </c>
      <c r="CO31" s="179" t="s">
        <v>1996</v>
      </c>
    </row>
    <row r="32" spans="2:93" s="168" customFormat="1" ht="80.099999999999994" customHeight="1" x14ac:dyDescent="0.25">
      <c r="B32" s="173" t="s">
        <v>27</v>
      </c>
      <c r="C32" s="166" t="s">
        <v>326</v>
      </c>
      <c r="D32" s="167" t="str">
        <f t="shared" si="0"/>
        <v>Critical Area Planting (342)</v>
      </c>
      <c r="E32" s="174">
        <f>CPPE_CO_2017!C31</f>
        <v>5</v>
      </c>
      <c r="F32" s="175" t="s">
        <v>1963</v>
      </c>
      <c r="G32" s="176">
        <f>CPPE_CO_2017!D31</f>
        <v>5</v>
      </c>
      <c r="H32" s="175" t="s">
        <v>1964</v>
      </c>
      <c r="I32" s="177">
        <f>CPPE_CO_2017!E31</f>
        <v>5</v>
      </c>
      <c r="J32" s="175" t="s">
        <v>1965</v>
      </c>
      <c r="K32" s="177">
        <f>CPPE_CO_2017!F31</f>
        <v>4</v>
      </c>
      <c r="L32" s="175" t="s">
        <v>1966</v>
      </c>
      <c r="M32" s="176">
        <f>CPPE_CO_2017!G31</f>
        <v>4</v>
      </c>
      <c r="N32" s="175" t="s">
        <v>1966</v>
      </c>
      <c r="O32" s="176">
        <f>CPPE_CO_2017!H31</f>
        <v>5</v>
      </c>
      <c r="P32" s="175" t="s">
        <v>1967</v>
      </c>
      <c r="Q32" s="176">
        <f>CPPE_CO_2017!I31</f>
        <v>2</v>
      </c>
      <c r="R32" s="175" t="s">
        <v>1968</v>
      </c>
      <c r="S32" s="176">
        <f>CPPE_CO_2017!J31</f>
        <v>0</v>
      </c>
      <c r="T32" s="178" t="s">
        <v>1969</v>
      </c>
      <c r="U32" s="176">
        <f>CPPE_CO_2017!K31</f>
        <v>1</v>
      </c>
      <c r="V32" s="175" t="s">
        <v>1634</v>
      </c>
      <c r="W32" s="176">
        <f>CPPE_CO_2017!L31</f>
        <v>0</v>
      </c>
      <c r="X32" s="175" t="s">
        <v>1970</v>
      </c>
      <c r="Y32" s="176">
        <f>CPPE_CO_2017!M31</f>
        <v>0</v>
      </c>
      <c r="Z32" s="175" t="s">
        <v>1970</v>
      </c>
      <c r="AA32" s="176">
        <f>CPPE_CO_2017!N31</f>
        <v>0</v>
      </c>
      <c r="AB32" s="175" t="s">
        <v>1970</v>
      </c>
      <c r="AC32" s="176">
        <f>CPPE_CO_2017!O31</f>
        <v>0</v>
      </c>
      <c r="AD32" s="175"/>
      <c r="AE32" s="176">
        <f>CPPE_CO_2017!P31</f>
        <v>0</v>
      </c>
      <c r="AF32" s="178"/>
      <c r="AG32" s="176">
        <f>CPPE_CO_2017!Q31</f>
        <v>0</v>
      </c>
      <c r="AH32" s="175"/>
      <c r="AI32" s="176">
        <f>CPPE_CO_2017!R31</f>
        <v>0</v>
      </c>
      <c r="AJ32" s="175"/>
      <c r="AK32" s="176">
        <f>CPPE_CO_2017!S31</f>
        <v>0</v>
      </c>
      <c r="AL32" s="178"/>
      <c r="AM32" s="176">
        <f>CPPE_CO_2017!T31</f>
        <v>2</v>
      </c>
      <c r="AN32" s="175" t="s">
        <v>1971</v>
      </c>
      <c r="AO32" s="176">
        <f>CPPE_CO_2017!U31</f>
        <v>1</v>
      </c>
      <c r="AP32" s="175" t="s">
        <v>739</v>
      </c>
      <c r="AQ32" s="176">
        <f>CPPE_CO_2017!V31</f>
        <v>0</v>
      </c>
      <c r="AR32" s="178"/>
      <c r="AS32" s="176">
        <f>CPPE_CO_2017!W31</f>
        <v>0</v>
      </c>
      <c r="AT32" s="178"/>
      <c r="AU32" s="176">
        <f>CPPE_CO_2017!X31</f>
        <v>0</v>
      </c>
      <c r="AV32" s="175"/>
      <c r="AW32" s="176">
        <f>CPPE_CO_2017!Y31</f>
        <v>0</v>
      </c>
      <c r="AX32" s="175"/>
      <c r="AY32" s="176">
        <f>CPPE_CO_2017!Z31</f>
        <v>4</v>
      </c>
      <c r="AZ32" s="175" t="s">
        <v>1972</v>
      </c>
      <c r="BA32" s="176">
        <f>CPPE_CO_2017!AA31</f>
        <v>0</v>
      </c>
      <c r="BB32" s="175"/>
      <c r="BC32" s="176">
        <f>CPPE_CO_2017!AB31</f>
        <v>0</v>
      </c>
      <c r="BD32" s="175"/>
      <c r="BE32" s="176">
        <f>CPPE_CO_2017!AC31</f>
        <v>0</v>
      </c>
      <c r="BF32" s="175"/>
      <c r="BG32" s="176">
        <f>CPPE_CO_2017!AD31</f>
        <v>2</v>
      </c>
      <c r="BH32" s="175" t="s">
        <v>1973</v>
      </c>
      <c r="BI32" s="176">
        <f>CPPE_CO_2017!AE31</f>
        <v>0</v>
      </c>
      <c r="BJ32" s="175"/>
      <c r="BK32" s="176">
        <f>CPPE_CO_2017!AF31</f>
        <v>1</v>
      </c>
      <c r="BL32" s="175" t="s">
        <v>541</v>
      </c>
      <c r="BM32" s="176">
        <f>CPPE_CO_2017!AG31</f>
        <v>0</v>
      </c>
      <c r="BN32" s="178"/>
      <c r="BO32" s="176">
        <f>CPPE_CO_2017!AH31</f>
        <v>5</v>
      </c>
      <c r="BP32" s="175" t="s">
        <v>1042</v>
      </c>
      <c r="BQ32" s="176">
        <f>CPPE_CO_2017!AI31</f>
        <v>5</v>
      </c>
      <c r="BR32" s="175" t="s">
        <v>431</v>
      </c>
      <c r="BS32" s="176">
        <f>CPPE_CO_2017!AJ31</f>
        <v>4</v>
      </c>
      <c r="BT32" s="175" t="s">
        <v>1974</v>
      </c>
      <c r="BU32" s="176">
        <f>CPPE_CO_2017!AK31</f>
        <v>0</v>
      </c>
      <c r="BV32" s="175"/>
      <c r="BW32" s="176">
        <f>CPPE_CO_2017!AL31</f>
        <v>2</v>
      </c>
      <c r="BX32" s="175" t="s">
        <v>454</v>
      </c>
      <c r="BY32" s="176">
        <f>CPPE_CO_2017!AM31</f>
        <v>2</v>
      </c>
      <c r="BZ32" s="175" t="s">
        <v>455</v>
      </c>
      <c r="CA32" s="176">
        <f>CPPE_CO_2017!AN31</f>
        <v>0</v>
      </c>
      <c r="CB32" s="175"/>
      <c r="CC32" s="176">
        <f>CPPE_CO_2017!AO31</f>
        <v>2</v>
      </c>
      <c r="CD32" s="175" t="s">
        <v>611</v>
      </c>
      <c r="CE32" s="176">
        <f>CPPE_CO_2017!AP31</f>
        <v>0</v>
      </c>
      <c r="CF32" s="175"/>
      <c r="CG32" s="176">
        <f>CPPE_CO_2017!AQ31</f>
        <v>0</v>
      </c>
      <c r="CH32" s="178"/>
      <c r="CI32" s="177">
        <v>0</v>
      </c>
      <c r="CJ32" s="175"/>
      <c r="CK32" s="176">
        <f>CPPE_CO_2017!AS31</f>
        <v>0</v>
      </c>
      <c r="CL32" s="175"/>
      <c r="CM32" s="177">
        <v>0</v>
      </c>
      <c r="CN32" s="175"/>
      <c r="CO32" s="179" t="s">
        <v>1975</v>
      </c>
    </row>
    <row r="33" spans="2:93" s="168" customFormat="1" ht="80.099999999999994" customHeight="1" x14ac:dyDescent="0.25">
      <c r="B33" s="173" t="s">
        <v>28</v>
      </c>
      <c r="C33" s="166" t="s">
        <v>244</v>
      </c>
      <c r="D33" s="167" t="str">
        <f t="shared" si="0"/>
        <v>Cross Wind Ridges (588)</v>
      </c>
      <c r="E33" s="174">
        <f>CPPE_CO_2017!C32</f>
        <v>0</v>
      </c>
      <c r="F33" s="175"/>
      <c r="G33" s="176">
        <f>CPPE_CO_2017!D32</f>
        <v>4</v>
      </c>
      <c r="H33" s="175" t="s">
        <v>931</v>
      </c>
      <c r="I33" s="177">
        <f>CPPE_CO_2017!E32</f>
        <v>0</v>
      </c>
      <c r="J33" s="175"/>
      <c r="K33" s="177">
        <f>CPPE_CO_2017!F32</f>
        <v>0</v>
      </c>
      <c r="L33" s="175"/>
      <c r="M33" s="176">
        <f>CPPE_CO_2017!G32</f>
        <v>0</v>
      </c>
      <c r="N33" s="175"/>
      <c r="O33" s="176">
        <f>CPPE_CO_2017!H32</f>
        <v>1</v>
      </c>
      <c r="P33" s="175" t="s">
        <v>932</v>
      </c>
      <c r="Q33" s="176">
        <f>CPPE_CO_2017!I32</f>
        <v>0</v>
      </c>
      <c r="R33" s="175"/>
      <c r="S33" s="176">
        <f>CPPE_CO_2017!J32</f>
        <v>0</v>
      </c>
      <c r="T33" s="178"/>
      <c r="U33" s="176">
        <f>CPPE_CO_2017!K32</f>
        <v>0</v>
      </c>
      <c r="V33" s="175"/>
      <c r="W33" s="176">
        <f>CPPE_CO_2017!L32</f>
        <v>0</v>
      </c>
      <c r="X33" s="175"/>
      <c r="Y33" s="176">
        <f>CPPE_CO_2017!M32</f>
        <v>0</v>
      </c>
      <c r="Z33" s="175"/>
      <c r="AA33" s="176">
        <f>CPPE_CO_2017!N32</f>
        <v>0</v>
      </c>
      <c r="AB33" s="175"/>
      <c r="AC33" s="176">
        <f>CPPE_CO_2017!O32</f>
        <v>0</v>
      </c>
      <c r="AD33" s="175"/>
      <c r="AE33" s="176">
        <f>CPPE_CO_2017!P32</f>
        <v>0</v>
      </c>
      <c r="AF33" s="178"/>
      <c r="AG33" s="176">
        <f>CPPE_CO_2017!Q32</f>
        <v>0</v>
      </c>
      <c r="AH33" s="175"/>
      <c r="AI33" s="176">
        <f>CPPE_CO_2017!R32</f>
        <v>1</v>
      </c>
      <c r="AJ33" s="175" t="s">
        <v>604</v>
      </c>
      <c r="AK33" s="176">
        <f>CPPE_CO_2017!S32</f>
        <v>0</v>
      </c>
      <c r="AL33" s="178"/>
      <c r="AM33" s="176">
        <f>CPPE_CO_2017!T32</f>
        <v>1</v>
      </c>
      <c r="AN33" s="175" t="s">
        <v>605</v>
      </c>
      <c r="AO33" s="176">
        <f>CPPE_CO_2017!U32</f>
        <v>0</v>
      </c>
      <c r="AP33" s="175"/>
      <c r="AQ33" s="176">
        <f>CPPE_CO_2017!V32</f>
        <v>1</v>
      </c>
      <c r="AR33" s="178" t="s">
        <v>606</v>
      </c>
      <c r="AS33" s="176">
        <f>CPPE_CO_2017!W32</f>
        <v>0</v>
      </c>
      <c r="AT33" s="178"/>
      <c r="AU33" s="176">
        <f>CPPE_CO_2017!X32</f>
        <v>1</v>
      </c>
      <c r="AV33" s="175"/>
      <c r="AW33" s="176">
        <f>CPPE_CO_2017!Y32</f>
        <v>0</v>
      </c>
      <c r="AX33" s="175"/>
      <c r="AY33" s="176">
        <f>CPPE_CO_2017!Z32</f>
        <v>0</v>
      </c>
      <c r="AZ33" s="175" t="s">
        <v>933</v>
      </c>
      <c r="BA33" s="176">
        <f>CPPE_CO_2017!AA32</f>
        <v>0</v>
      </c>
      <c r="BB33" s="175"/>
      <c r="BC33" s="176">
        <f>CPPE_CO_2017!AB32</f>
        <v>1</v>
      </c>
      <c r="BD33" s="175"/>
      <c r="BE33" s="176">
        <f>CPPE_CO_2017!AC32</f>
        <v>0</v>
      </c>
      <c r="BF33" s="175"/>
      <c r="BG33" s="176">
        <f>CPPE_CO_2017!AD32</f>
        <v>2</v>
      </c>
      <c r="BH33" s="175" t="s">
        <v>934</v>
      </c>
      <c r="BI33" s="176">
        <f>CPPE_CO_2017!AE32</f>
        <v>0</v>
      </c>
      <c r="BJ33" s="175"/>
      <c r="BK33" s="176">
        <f>CPPE_CO_2017!AF32</f>
        <v>0</v>
      </c>
      <c r="BL33" s="175"/>
      <c r="BM33" s="176">
        <f>CPPE_CO_2017!AG32</f>
        <v>0</v>
      </c>
      <c r="BN33" s="178"/>
      <c r="BO33" s="176">
        <f>CPPE_CO_2017!AH32</f>
        <v>2</v>
      </c>
      <c r="BP33" s="175" t="s">
        <v>609</v>
      </c>
      <c r="BQ33" s="176">
        <f>CPPE_CO_2017!AI32</f>
        <v>0</v>
      </c>
      <c r="BR33" s="175"/>
      <c r="BS33" s="176">
        <f>CPPE_CO_2017!AJ32</f>
        <v>0</v>
      </c>
      <c r="BT33" s="175"/>
      <c r="BU33" s="176">
        <f>CPPE_CO_2017!AK32</f>
        <v>0</v>
      </c>
      <c r="BV33" s="175"/>
      <c r="BW33" s="176">
        <f>CPPE_CO_2017!AL32</f>
        <v>0</v>
      </c>
      <c r="BX33" s="175"/>
      <c r="BY33" s="176">
        <f>CPPE_CO_2017!AM32</f>
        <v>0</v>
      </c>
      <c r="BZ33" s="175"/>
      <c r="CA33" s="176">
        <f>CPPE_CO_2017!AN32</f>
        <v>0</v>
      </c>
      <c r="CB33" s="175"/>
      <c r="CC33" s="176">
        <f>CPPE_CO_2017!AO32</f>
        <v>0</v>
      </c>
      <c r="CD33" s="175"/>
      <c r="CE33" s="176">
        <f>CPPE_CO_2017!AP32</f>
        <v>0</v>
      </c>
      <c r="CF33" s="175"/>
      <c r="CG33" s="176">
        <f>CPPE_CO_2017!AQ32</f>
        <v>0</v>
      </c>
      <c r="CH33" s="178"/>
      <c r="CI33" s="177">
        <v>0</v>
      </c>
      <c r="CJ33" s="175"/>
      <c r="CK33" s="176">
        <f>CPPE_CO_2017!AS32</f>
        <v>0</v>
      </c>
      <c r="CL33" s="175"/>
      <c r="CM33" s="177">
        <v>0</v>
      </c>
      <c r="CN33" s="175"/>
      <c r="CO33" s="179" t="s">
        <v>935</v>
      </c>
    </row>
    <row r="34" spans="2:93" s="168" customFormat="1" ht="80.099999999999994" customHeight="1" x14ac:dyDescent="0.25">
      <c r="B34" s="173" t="s">
        <v>29</v>
      </c>
      <c r="C34" s="169" t="s">
        <v>30</v>
      </c>
      <c r="D34" s="167" t="str">
        <f t="shared" si="0"/>
        <v>Cross Wind Trap Strips (589C)</v>
      </c>
      <c r="E34" s="174">
        <f>CPPE_CO_2017!C33</f>
        <v>0</v>
      </c>
      <c r="F34" s="175"/>
      <c r="G34" s="176">
        <f>CPPE_CO_2017!D33</f>
        <v>4</v>
      </c>
      <c r="H34" s="175" t="s">
        <v>602</v>
      </c>
      <c r="I34" s="181">
        <f>CPPE_CO_2017!E33</f>
        <v>0</v>
      </c>
      <c r="J34" s="175"/>
      <c r="K34" s="181">
        <f>CPPE_CO_2017!F33</f>
        <v>0</v>
      </c>
      <c r="L34" s="175"/>
      <c r="M34" s="176">
        <f>CPPE_CO_2017!G33</f>
        <v>0</v>
      </c>
      <c r="N34" s="175"/>
      <c r="O34" s="176">
        <f>CPPE_CO_2017!H33</f>
        <v>1</v>
      </c>
      <c r="P34" s="175" t="s">
        <v>603</v>
      </c>
      <c r="Q34" s="176">
        <f>CPPE_CO_2017!I33</f>
        <v>0</v>
      </c>
      <c r="R34" s="175"/>
      <c r="S34" s="176">
        <f>CPPE_CO_2017!J33</f>
        <v>0</v>
      </c>
      <c r="T34" s="178"/>
      <c r="U34" s="176">
        <f>CPPE_CO_2017!K33</f>
        <v>0</v>
      </c>
      <c r="V34" s="175"/>
      <c r="W34" s="176">
        <f>CPPE_CO_2017!L33</f>
        <v>0</v>
      </c>
      <c r="X34" s="175"/>
      <c r="Y34" s="176">
        <f>CPPE_CO_2017!M33</f>
        <v>0</v>
      </c>
      <c r="Z34" s="175"/>
      <c r="AA34" s="176">
        <f>CPPE_CO_2017!N33</f>
        <v>0</v>
      </c>
      <c r="AB34" s="175"/>
      <c r="AC34" s="176">
        <f>CPPE_CO_2017!O33</f>
        <v>2</v>
      </c>
      <c r="AD34" s="175"/>
      <c r="AE34" s="176">
        <f>CPPE_CO_2017!P33</f>
        <v>0</v>
      </c>
      <c r="AF34" s="178"/>
      <c r="AG34" s="176">
        <f>CPPE_CO_2017!Q33</f>
        <v>0</v>
      </c>
      <c r="AH34" s="175"/>
      <c r="AI34" s="176">
        <f>CPPE_CO_2017!R33</f>
        <v>1</v>
      </c>
      <c r="AJ34" s="175" t="s">
        <v>604</v>
      </c>
      <c r="AK34" s="176">
        <f>CPPE_CO_2017!S33</f>
        <v>0</v>
      </c>
      <c r="AL34" s="178"/>
      <c r="AM34" s="176">
        <f>CPPE_CO_2017!T33</f>
        <v>1</v>
      </c>
      <c r="AN34" s="175" t="s">
        <v>605</v>
      </c>
      <c r="AO34" s="176">
        <f>CPPE_CO_2017!U33</f>
        <v>0</v>
      </c>
      <c r="AP34" s="175"/>
      <c r="AQ34" s="176">
        <f>CPPE_CO_2017!V33</f>
        <v>1</v>
      </c>
      <c r="AR34" s="178" t="s">
        <v>606</v>
      </c>
      <c r="AS34" s="176">
        <f>CPPE_CO_2017!W33</f>
        <v>0</v>
      </c>
      <c r="AT34" s="178"/>
      <c r="AU34" s="176">
        <f>CPPE_CO_2017!X33</f>
        <v>1</v>
      </c>
      <c r="AV34" s="175"/>
      <c r="AW34" s="176">
        <f>CPPE_CO_2017!Y33</f>
        <v>0</v>
      </c>
      <c r="AX34" s="175"/>
      <c r="AY34" s="176">
        <f>CPPE_CO_2017!Z33</f>
        <v>0</v>
      </c>
      <c r="AZ34" s="175" t="s">
        <v>607</v>
      </c>
      <c r="BA34" s="176">
        <f>CPPE_CO_2017!AA33</f>
        <v>0</v>
      </c>
      <c r="BB34" s="175"/>
      <c r="BC34" s="176">
        <f>CPPE_CO_2017!AB33</f>
        <v>1</v>
      </c>
      <c r="BD34" s="175"/>
      <c r="BE34" s="176">
        <f>CPPE_CO_2017!AC33</f>
        <v>0</v>
      </c>
      <c r="BF34" s="175"/>
      <c r="BG34" s="176">
        <f>CPPE_CO_2017!AD33</f>
        <v>2</v>
      </c>
      <c r="BH34" s="175" t="s">
        <v>608</v>
      </c>
      <c r="BI34" s="176">
        <f>CPPE_CO_2017!AE33</f>
        <v>0</v>
      </c>
      <c r="BJ34" s="175"/>
      <c r="BK34" s="176">
        <f>CPPE_CO_2017!AF33</f>
        <v>1</v>
      </c>
      <c r="BL34" s="175" t="s">
        <v>541</v>
      </c>
      <c r="BM34" s="176">
        <f>CPPE_CO_2017!AG33</f>
        <v>0</v>
      </c>
      <c r="BN34" s="178"/>
      <c r="BO34" s="176">
        <f>CPPE_CO_2017!AH33</f>
        <v>2</v>
      </c>
      <c r="BP34" s="175" t="s">
        <v>609</v>
      </c>
      <c r="BQ34" s="176">
        <f>CPPE_CO_2017!AI33</f>
        <v>0</v>
      </c>
      <c r="BR34" s="175" t="s">
        <v>431</v>
      </c>
      <c r="BS34" s="176">
        <f>CPPE_CO_2017!AJ33</f>
        <v>0</v>
      </c>
      <c r="BT34" s="175"/>
      <c r="BU34" s="176">
        <f>CPPE_CO_2017!AK33</f>
        <v>0</v>
      </c>
      <c r="BV34" s="175"/>
      <c r="BW34" s="176">
        <f>CPPE_CO_2017!AL33</f>
        <v>1</v>
      </c>
      <c r="BX34" s="175" t="s">
        <v>610</v>
      </c>
      <c r="BY34" s="176">
        <f>CPPE_CO_2017!AM33</f>
        <v>2</v>
      </c>
      <c r="BZ34" s="175" t="s">
        <v>455</v>
      </c>
      <c r="CA34" s="176">
        <f>CPPE_CO_2017!AN33</f>
        <v>0</v>
      </c>
      <c r="CB34" s="175"/>
      <c r="CC34" s="176">
        <f>CPPE_CO_2017!AO33</f>
        <v>0</v>
      </c>
      <c r="CD34" s="175" t="s">
        <v>611</v>
      </c>
      <c r="CE34" s="176">
        <f>CPPE_CO_2017!AP33</f>
        <v>0</v>
      </c>
      <c r="CF34" s="175" t="s">
        <v>600</v>
      </c>
      <c r="CG34" s="176">
        <f>CPPE_CO_2017!AQ33</f>
        <v>0</v>
      </c>
      <c r="CH34" s="178"/>
      <c r="CI34" s="177">
        <v>0</v>
      </c>
      <c r="CJ34" s="175"/>
      <c r="CK34" s="176">
        <f>CPPE_CO_2017!AS33</f>
        <v>0</v>
      </c>
      <c r="CL34" s="175"/>
      <c r="CM34" s="177">
        <v>0</v>
      </c>
      <c r="CN34" s="175"/>
      <c r="CO34" s="179" t="s">
        <v>612</v>
      </c>
    </row>
    <row r="35" spans="2:93" s="168" customFormat="1" ht="80.099999999999994" customHeight="1" x14ac:dyDescent="0.25">
      <c r="B35" s="173" t="s">
        <v>31</v>
      </c>
      <c r="C35" s="166" t="s">
        <v>289</v>
      </c>
      <c r="D35" s="167" t="str">
        <f t="shared" si="0"/>
        <v>Dam (402)</v>
      </c>
      <c r="E35" s="174">
        <f>CPPE_CO_2017!C34</f>
        <v>0</v>
      </c>
      <c r="F35" s="175"/>
      <c r="G35" s="176">
        <f>CPPE_CO_2017!D34</f>
        <v>0</v>
      </c>
      <c r="H35" s="175"/>
      <c r="I35" s="177">
        <f>CPPE_CO_2017!E34</f>
        <v>0</v>
      </c>
      <c r="J35" s="175"/>
      <c r="K35" s="177">
        <f>CPPE_CO_2017!F34</f>
        <v>0</v>
      </c>
      <c r="L35" s="175" t="s">
        <v>1554</v>
      </c>
      <c r="M35" s="176">
        <f>CPPE_CO_2017!G34</f>
        <v>1</v>
      </c>
      <c r="N35" s="175" t="s">
        <v>1555</v>
      </c>
      <c r="O35" s="176">
        <f>CPPE_CO_2017!H34</f>
        <v>0</v>
      </c>
      <c r="P35" s="175"/>
      <c r="Q35" s="176">
        <f>CPPE_CO_2017!I34</f>
        <v>0</v>
      </c>
      <c r="R35" s="175"/>
      <c r="S35" s="176">
        <f>CPPE_CO_2017!J34</f>
        <v>0</v>
      </c>
      <c r="T35" s="178"/>
      <c r="U35" s="176">
        <f>CPPE_CO_2017!K34</f>
        <v>0</v>
      </c>
      <c r="V35" s="175" t="s">
        <v>1556</v>
      </c>
      <c r="W35" s="176">
        <f>CPPE_CO_2017!L34</f>
        <v>-2</v>
      </c>
      <c r="X35" s="175" t="s">
        <v>1557</v>
      </c>
      <c r="Y35" s="176">
        <f>CPPE_CO_2017!M34</f>
        <v>2</v>
      </c>
      <c r="Z35" s="175" t="s">
        <v>1558</v>
      </c>
      <c r="AA35" s="176">
        <f>CPPE_CO_2017!N34</f>
        <v>-1</v>
      </c>
      <c r="AB35" s="175" t="s">
        <v>1559</v>
      </c>
      <c r="AC35" s="176">
        <f>CPPE_CO_2017!O34</f>
        <v>0</v>
      </c>
      <c r="AD35" s="175"/>
      <c r="AE35" s="176">
        <f>CPPE_CO_2017!P34</f>
        <v>2</v>
      </c>
      <c r="AF35" s="178" t="s">
        <v>1560</v>
      </c>
      <c r="AG35" s="176">
        <f>CPPE_CO_2017!Q34</f>
        <v>0</v>
      </c>
      <c r="AH35" s="175"/>
      <c r="AI35" s="176">
        <f>CPPE_CO_2017!R34</f>
        <v>0</v>
      </c>
      <c r="AJ35" s="175"/>
      <c r="AK35" s="176">
        <f>CPPE_CO_2017!S34</f>
        <v>0</v>
      </c>
      <c r="AL35" s="178"/>
      <c r="AM35" s="176">
        <f>CPPE_CO_2017!T34</f>
        <v>0</v>
      </c>
      <c r="AN35" s="175"/>
      <c r="AO35" s="176">
        <f>CPPE_CO_2017!U34</f>
        <v>0</v>
      </c>
      <c r="AP35" s="175" t="s">
        <v>1433</v>
      </c>
      <c r="AQ35" s="176">
        <f>CPPE_CO_2017!V34</f>
        <v>0</v>
      </c>
      <c r="AR35" s="178"/>
      <c r="AS35" s="176">
        <f>CPPE_CO_2017!W34</f>
        <v>0</v>
      </c>
      <c r="AT35" s="178"/>
      <c r="AU35" s="176">
        <f>CPPE_CO_2017!X34</f>
        <v>0</v>
      </c>
      <c r="AV35" s="175" t="s">
        <v>1561</v>
      </c>
      <c r="AW35" s="176">
        <f>CPPE_CO_2017!Y34</f>
        <v>0</v>
      </c>
      <c r="AX35" s="175"/>
      <c r="AY35" s="176">
        <f>CPPE_CO_2017!Z34</f>
        <v>0</v>
      </c>
      <c r="AZ35" s="175" t="s">
        <v>1562</v>
      </c>
      <c r="BA35" s="176">
        <f>CPPE_CO_2017!AA34</f>
        <v>0</v>
      </c>
      <c r="BB35" s="175" t="s">
        <v>524</v>
      </c>
      <c r="BC35" s="176">
        <f>CPPE_CO_2017!AB34</f>
        <v>2</v>
      </c>
      <c r="BD35" s="175"/>
      <c r="BE35" s="176">
        <f>CPPE_CO_2017!AC34</f>
        <v>0</v>
      </c>
      <c r="BF35" s="175"/>
      <c r="BG35" s="176">
        <f>CPPE_CO_2017!AD34</f>
        <v>0</v>
      </c>
      <c r="BH35" s="175"/>
      <c r="BI35" s="176">
        <f>CPPE_CO_2017!AE34</f>
        <v>0</v>
      </c>
      <c r="BJ35" s="175"/>
      <c r="BK35" s="176">
        <f>CPPE_CO_2017!AF34</f>
        <v>0</v>
      </c>
      <c r="BL35" s="175"/>
      <c r="BM35" s="176">
        <f>CPPE_CO_2017!AG34</f>
        <v>0</v>
      </c>
      <c r="BN35" s="178"/>
      <c r="BO35" s="176">
        <f>CPPE_CO_2017!AH34</f>
        <v>0</v>
      </c>
      <c r="BP35" s="175"/>
      <c r="BQ35" s="176">
        <f>CPPE_CO_2017!AI34</f>
        <v>0</v>
      </c>
      <c r="BR35" s="175"/>
      <c r="BS35" s="176">
        <f>CPPE_CO_2017!AJ34</f>
        <v>0</v>
      </c>
      <c r="BT35" s="175"/>
      <c r="BU35" s="176">
        <f>CPPE_CO_2017!AK34</f>
        <v>0</v>
      </c>
      <c r="BV35" s="175"/>
      <c r="BW35" s="176">
        <f>CPPE_CO_2017!AL34</f>
        <v>2</v>
      </c>
      <c r="BX35" s="175" t="s">
        <v>1563</v>
      </c>
      <c r="BY35" s="176">
        <f>CPPE_CO_2017!AM34</f>
        <v>2</v>
      </c>
      <c r="BZ35" s="175" t="s">
        <v>1564</v>
      </c>
      <c r="CA35" s="176">
        <f>CPPE_CO_2017!AN34</f>
        <v>2</v>
      </c>
      <c r="CB35" s="175" t="s">
        <v>1565</v>
      </c>
      <c r="CC35" s="176">
        <f>CPPE_CO_2017!AO34</f>
        <v>2</v>
      </c>
      <c r="CD35" s="175" t="s">
        <v>1566</v>
      </c>
      <c r="CE35" s="176">
        <f>CPPE_CO_2017!AP34</f>
        <v>0</v>
      </c>
      <c r="CF35" s="175"/>
      <c r="CG35" s="176">
        <f>CPPE_CO_2017!AQ34</f>
        <v>0</v>
      </c>
      <c r="CH35" s="178"/>
      <c r="CI35" s="177">
        <v>3</v>
      </c>
      <c r="CJ35" s="175" t="s">
        <v>1567</v>
      </c>
      <c r="CK35" s="176">
        <f>CPPE_CO_2017!AS34</f>
        <v>0</v>
      </c>
      <c r="CL35" s="175"/>
      <c r="CM35" s="177">
        <v>0</v>
      </c>
      <c r="CN35" s="175"/>
      <c r="CO35" s="180"/>
    </row>
    <row r="36" spans="2:93" s="168" customFormat="1" ht="80.099999999999994" customHeight="1" x14ac:dyDescent="0.25">
      <c r="B36" s="173" t="s">
        <v>32</v>
      </c>
      <c r="C36" s="166" t="s">
        <v>324</v>
      </c>
      <c r="D36" s="167" t="str">
        <f t="shared" si="0"/>
        <v>Dam, Diversion (348)</v>
      </c>
      <c r="E36" s="174">
        <f>CPPE_CO_2017!C35</f>
        <v>0</v>
      </c>
      <c r="F36" s="175"/>
      <c r="G36" s="176">
        <f>CPPE_CO_2017!D35</f>
        <v>0</v>
      </c>
      <c r="H36" s="175"/>
      <c r="I36" s="177">
        <f>CPPE_CO_2017!E35</f>
        <v>0</v>
      </c>
      <c r="J36" s="175"/>
      <c r="K36" s="177">
        <f>CPPE_CO_2017!F35</f>
        <v>0</v>
      </c>
      <c r="L36" s="175"/>
      <c r="M36" s="176">
        <f>CPPE_CO_2017!G35</f>
        <v>0</v>
      </c>
      <c r="N36" s="175" t="s">
        <v>1935</v>
      </c>
      <c r="O36" s="176">
        <f>CPPE_CO_2017!H35</f>
        <v>0</v>
      </c>
      <c r="P36" s="175"/>
      <c r="Q36" s="176">
        <f>CPPE_CO_2017!I35</f>
        <v>0</v>
      </c>
      <c r="R36" s="175"/>
      <c r="S36" s="176">
        <f>CPPE_CO_2017!J35</f>
        <v>0</v>
      </c>
      <c r="T36" s="178"/>
      <c r="U36" s="176">
        <f>CPPE_CO_2017!K35</f>
        <v>0</v>
      </c>
      <c r="V36" s="175"/>
      <c r="W36" s="176">
        <f>CPPE_CO_2017!L35</f>
        <v>0</v>
      </c>
      <c r="X36" s="175"/>
      <c r="Y36" s="176">
        <f>CPPE_CO_2017!M35</f>
        <v>2</v>
      </c>
      <c r="Z36" s="175" t="s">
        <v>1936</v>
      </c>
      <c r="AA36" s="176">
        <f>CPPE_CO_2017!N35</f>
        <v>0</v>
      </c>
      <c r="AB36" s="175"/>
      <c r="AC36" s="176">
        <f>CPPE_CO_2017!O35</f>
        <v>0</v>
      </c>
      <c r="AD36" s="175"/>
      <c r="AE36" s="176">
        <f>CPPE_CO_2017!P35</f>
        <v>2</v>
      </c>
      <c r="AF36" s="178" t="s">
        <v>1937</v>
      </c>
      <c r="AG36" s="176">
        <f>CPPE_CO_2017!Q35</f>
        <v>0</v>
      </c>
      <c r="AH36" s="175" t="s">
        <v>1938</v>
      </c>
      <c r="AI36" s="176">
        <f>CPPE_CO_2017!R35</f>
        <v>0</v>
      </c>
      <c r="AJ36" s="175"/>
      <c r="AK36" s="176">
        <f>CPPE_CO_2017!S35</f>
        <v>0</v>
      </c>
      <c r="AL36" s="178"/>
      <c r="AM36" s="176">
        <f>CPPE_CO_2017!T35</f>
        <v>0</v>
      </c>
      <c r="AN36" s="175"/>
      <c r="AO36" s="176">
        <f>CPPE_CO_2017!U35</f>
        <v>0</v>
      </c>
      <c r="AP36" s="175"/>
      <c r="AQ36" s="176">
        <f>CPPE_CO_2017!V35</f>
        <v>0</v>
      </c>
      <c r="AR36" s="178"/>
      <c r="AS36" s="176">
        <f>CPPE_CO_2017!W35</f>
        <v>0</v>
      </c>
      <c r="AT36" s="178"/>
      <c r="AU36" s="176">
        <f>CPPE_CO_2017!X35</f>
        <v>0</v>
      </c>
      <c r="AV36" s="175"/>
      <c r="AW36" s="176">
        <f>CPPE_CO_2017!Y35</f>
        <v>0</v>
      </c>
      <c r="AX36" s="175"/>
      <c r="AY36" s="176">
        <f>CPPE_CO_2017!Z35</f>
        <v>0</v>
      </c>
      <c r="AZ36" s="175"/>
      <c r="BA36" s="176">
        <f>CPPE_CO_2017!AA35</f>
        <v>0</v>
      </c>
      <c r="BB36" s="175" t="s">
        <v>1939</v>
      </c>
      <c r="BC36" s="176">
        <f>CPPE_CO_2017!AB35</f>
        <v>0</v>
      </c>
      <c r="BD36" s="175"/>
      <c r="BE36" s="176">
        <f>CPPE_CO_2017!AC35</f>
        <v>0</v>
      </c>
      <c r="BF36" s="175"/>
      <c r="BG36" s="176">
        <f>CPPE_CO_2017!AD35</f>
        <v>0</v>
      </c>
      <c r="BH36" s="175"/>
      <c r="BI36" s="176">
        <f>CPPE_CO_2017!AE35</f>
        <v>0</v>
      </c>
      <c r="BJ36" s="175"/>
      <c r="BK36" s="176">
        <f>CPPE_CO_2017!AF35</f>
        <v>0</v>
      </c>
      <c r="BL36" s="175"/>
      <c r="BM36" s="176">
        <f>CPPE_CO_2017!AG35</f>
        <v>0</v>
      </c>
      <c r="BN36" s="178"/>
      <c r="BO36" s="176">
        <f>CPPE_CO_2017!AH35</f>
        <v>0</v>
      </c>
      <c r="BP36" s="175"/>
      <c r="BQ36" s="176">
        <f>CPPE_CO_2017!AI35</f>
        <v>0</v>
      </c>
      <c r="BR36" s="175"/>
      <c r="BS36" s="176">
        <f>CPPE_CO_2017!AJ35</f>
        <v>0</v>
      </c>
      <c r="BT36" s="175"/>
      <c r="BU36" s="176">
        <f>CPPE_CO_2017!AK35</f>
        <v>0</v>
      </c>
      <c r="BV36" s="175"/>
      <c r="BW36" s="176">
        <f>CPPE_CO_2017!AL35</f>
        <v>0</v>
      </c>
      <c r="BX36" s="175" t="s">
        <v>1940</v>
      </c>
      <c r="BY36" s="176">
        <f>CPPE_CO_2017!AM35</f>
        <v>0</v>
      </c>
      <c r="BZ36" s="175" t="s">
        <v>1941</v>
      </c>
      <c r="CA36" s="176">
        <f>CPPE_CO_2017!AN35</f>
        <v>0</v>
      </c>
      <c r="CB36" s="175" t="s">
        <v>1942</v>
      </c>
      <c r="CC36" s="176">
        <f>CPPE_CO_2017!AO35</f>
        <v>0</v>
      </c>
      <c r="CD36" s="175" t="s">
        <v>1943</v>
      </c>
      <c r="CE36" s="176">
        <f>CPPE_CO_2017!AP35</f>
        <v>0</v>
      </c>
      <c r="CF36" s="175"/>
      <c r="CG36" s="176">
        <f>CPPE_CO_2017!AQ35</f>
        <v>0</v>
      </c>
      <c r="CH36" s="178"/>
      <c r="CI36" s="177">
        <v>1</v>
      </c>
      <c r="CJ36" s="175" t="s">
        <v>1567</v>
      </c>
      <c r="CK36" s="176">
        <f>CPPE_CO_2017!AS35</f>
        <v>0</v>
      </c>
      <c r="CL36" s="175"/>
      <c r="CM36" s="177">
        <v>0</v>
      </c>
      <c r="CN36" s="175"/>
      <c r="CO36" s="180"/>
    </row>
    <row r="37" spans="2:93" s="168" customFormat="1" ht="80.099999999999994" customHeight="1" x14ac:dyDescent="0.25">
      <c r="B37" s="173" t="s">
        <v>33</v>
      </c>
      <c r="C37" s="166" t="s">
        <v>336</v>
      </c>
      <c r="D37" s="167" t="str">
        <f t="shared" si="0"/>
        <v>Deep Tillage (324)</v>
      </c>
      <c r="E37" s="174">
        <f>CPPE_CO_2017!C36</f>
        <v>0</v>
      </c>
      <c r="F37" s="175"/>
      <c r="G37" s="176">
        <f>CPPE_CO_2017!D36</f>
        <v>0</v>
      </c>
      <c r="H37" s="175"/>
      <c r="I37" s="177">
        <f>CPPE_CO_2017!E36</f>
        <v>0</v>
      </c>
      <c r="J37" s="175"/>
      <c r="K37" s="177">
        <f>CPPE_CO_2017!F36</f>
        <v>0</v>
      </c>
      <c r="L37" s="175"/>
      <c r="M37" s="176">
        <f>CPPE_CO_2017!G36</f>
        <v>0</v>
      </c>
      <c r="N37" s="175"/>
      <c r="O37" s="176">
        <f>CPPE_CO_2017!H36</f>
        <v>-2</v>
      </c>
      <c r="P37" s="175" t="s">
        <v>2115</v>
      </c>
      <c r="Q37" s="176">
        <f>CPPE_CO_2017!I36</f>
        <v>4</v>
      </c>
      <c r="R37" s="175" t="s">
        <v>2116</v>
      </c>
      <c r="S37" s="176">
        <f>CPPE_CO_2017!J36</f>
        <v>-1</v>
      </c>
      <c r="T37" s="178" t="s">
        <v>2117</v>
      </c>
      <c r="U37" s="176">
        <f>CPPE_CO_2017!K36</f>
        <v>2</v>
      </c>
      <c r="V37" s="175" t="s">
        <v>2118</v>
      </c>
      <c r="W37" s="176">
        <f>CPPE_CO_2017!L36</f>
        <v>-2</v>
      </c>
      <c r="X37" s="175" t="s">
        <v>2119</v>
      </c>
      <c r="Y37" s="176">
        <f>CPPE_CO_2017!M36</f>
        <v>0</v>
      </c>
      <c r="Z37" s="175"/>
      <c r="AA37" s="176">
        <f>CPPE_CO_2017!N36</f>
        <v>2</v>
      </c>
      <c r="AB37" s="175" t="s">
        <v>2120</v>
      </c>
      <c r="AC37" s="176">
        <f>CPPE_CO_2017!O36</f>
        <v>0</v>
      </c>
      <c r="AD37" s="175"/>
      <c r="AE37" s="176">
        <f>CPPE_CO_2017!P36</f>
        <v>2</v>
      </c>
      <c r="AF37" s="178" t="s">
        <v>865</v>
      </c>
      <c r="AG37" s="176">
        <f>CPPE_CO_2017!Q36</f>
        <v>2</v>
      </c>
      <c r="AH37" s="175" t="s">
        <v>2121</v>
      </c>
      <c r="AI37" s="176">
        <f>CPPE_CO_2017!R36</f>
        <v>1</v>
      </c>
      <c r="AJ37" s="175"/>
      <c r="AK37" s="176">
        <f>CPPE_CO_2017!S36</f>
        <v>0</v>
      </c>
      <c r="AL37" s="178"/>
      <c r="AM37" s="176">
        <f>CPPE_CO_2017!T36</f>
        <v>1</v>
      </c>
      <c r="AN37" s="175" t="s">
        <v>2122</v>
      </c>
      <c r="AO37" s="176">
        <f>CPPE_CO_2017!U36</f>
        <v>-1</v>
      </c>
      <c r="AP37" s="175" t="s">
        <v>2123</v>
      </c>
      <c r="AQ37" s="176">
        <f>CPPE_CO_2017!V36</f>
        <v>1</v>
      </c>
      <c r="AR37" s="178" t="s">
        <v>2124</v>
      </c>
      <c r="AS37" s="176">
        <f>CPPE_CO_2017!W36</f>
        <v>-1</v>
      </c>
      <c r="AT37" s="178"/>
      <c r="AU37" s="176">
        <f>CPPE_CO_2017!X36</f>
        <v>1</v>
      </c>
      <c r="AV37" s="175"/>
      <c r="AW37" s="176">
        <f>CPPE_CO_2017!Y36</f>
        <v>-1</v>
      </c>
      <c r="AX37" s="175"/>
      <c r="AY37" s="176">
        <f>CPPE_CO_2017!Z36</f>
        <v>1</v>
      </c>
      <c r="AZ37" s="175"/>
      <c r="BA37" s="176">
        <f>CPPE_CO_2017!AA36</f>
        <v>0</v>
      </c>
      <c r="BB37" s="175"/>
      <c r="BC37" s="176">
        <f>CPPE_CO_2017!AB36</f>
        <v>1</v>
      </c>
      <c r="BD37" s="175"/>
      <c r="BE37" s="176">
        <f>CPPE_CO_2017!AC36</f>
        <v>0</v>
      </c>
      <c r="BF37" s="175"/>
      <c r="BG37" s="176">
        <f>CPPE_CO_2017!AD36</f>
        <v>0</v>
      </c>
      <c r="BH37" s="175" t="s">
        <v>2125</v>
      </c>
      <c r="BI37" s="176">
        <f>CPPE_CO_2017!AE36</f>
        <v>0</v>
      </c>
      <c r="BJ37" s="175" t="s">
        <v>2126</v>
      </c>
      <c r="BK37" s="176">
        <f>CPPE_CO_2017!AF36</f>
        <v>-1</v>
      </c>
      <c r="BL37" s="175" t="s">
        <v>2127</v>
      </c>
      <c r="BM37" s="176">
        <f>CPPE_CO_2017!AG36</f>
        <v>0</v>
      </c>
      <c r="BN37" s="178"/>
      <c r="BO37" s="176">
        <f>CPPE_CO_2017!AH36</f>
        <v>2</v>
      </c>
      <c r="BP37" s="175" t="s">
        <v>2128</v>
      </c>
      <c r="BQ37" s="176">
        <f>CPPE_CO_2017!AI36</f>
        <v>0</v>
      </c>
      <c r="BR37" s="175"/>
      <c r="BS37" s="176">
        <f>CPPE_CO_2017!AJ36</f>
        <v>-1</v>
      </c>
      <c r="BT37" s="175"/>
      <c r="BU37" s="176">
        <f>CPPE_CO_2017!AK36</f>
        <v>0</v>
      </c>
      <c r="BV37" s="175"/>
      <c r="BW37" s="176">
        <f>CPPE_CO_2017!AL36</f>
        <v>0</v>
      </c>
      <c r="BX37" s="175"/>
      <c r="BY37" s="176">
        <f>CPPE_CO_2017!AM36</f>
        <v>0</v>
      </c>
      <c r="BZ37" s="175"/>
      <c r="CA37" s="176">
        <f>CPPE_CO_2017!AN36</f>
        <v>0</v>
      </c>
      <c r="CB37" s="175"/>
      <c r="CC37" s="176">
        <f>CPPE_CO_2017!AO36</f>
        <v>0</v>
      </c>
      <c r="CD37" s="175"/>
      <c r="CE37" s="176">
        <f>CPPE_CO_2017!AP36</f>
        <v>0</v>
      </c>
      <c r="CF37" s="175" t="s">
        <v>2129</v>
      </c>
      <c r="CG37" s="176">
        <f>CPPE_CO_2017!AQ36</f>
        <v>0</v>
      </c>
      <c r="CH37" s="178"/>
      <c r="CI37" s="177">
        <v>0</v>
      </c>
      <c r="CJ37" s="175"/>
      <c r="CK37" s="176">
        <f>CPPE_CO_2017!AS36</f>
        <v>0</v>
      </c>
      <c r="CL37" s="175"/>
      <c r="CM37" s="177">
        <v>-1</v>
      </c>
      <c r="CN37" s="175"/>
      <c r="CO37" s="179" t="s">
        <v>2130</v>
      </c>
    </row>
    <row r="38" spans="2:93" s="168" customFormat="1" ht="80.099999999999994" customHeight="1" x14ac:dyDescent="0.25">
      <c r="B38" s="173" t="s">
        <v>34</v>
      </c>
      <c r="C38" s="166" t="s">
        <v>319</v>
      </c>
      <c r="D38" s="167" t="str">
        <f t="shared" si="0"/>
        <v>Dike (356)</v>
      </c>
      <c r="E38" s="174">
        <f>CPPE_CO_2017!C37</f>
        <v>0</v>
      </c>
      <c r="F38" s="175"/>
      <c r="G38" s="176">
        <f>CPPE_CO_2017!D37</f>
        <v>0</v>
      </c>
      <c r="H38" s="175"/>
      <c r="I38" s="177">
        <f>CPPE_CO_2017!E37</f>
        <v>0</v>
      </c>
      <c r="J38" s="175"/>
      <c r="K38" s="177">
        <f>CPPE_CO_2017!F37</f>
        <v>1</v>
      </c>
      <c r="L38" s="175" t="s">
        <v>1897</v>
      </c>
      <c r="M38" s="176">
        <f>CPPE_CO_2017!G37</f>
        <v>0</v>
      </c>
      <c r="N38" s="175" t="s">
        <v>1898</v>
      </c>
      <c r="O38" s="176">
        <f>CPPE_CO_2017!H37</f>
        <v>0</v>
      </c>
      <c r="P38" s="175"/>
      <c r="Q38" s="176">
        <f>CPPE_CO_2017!I37</f>
        <v>0</v>
      </c>
      <c r="R38" s="175"/>
      <c r="S38" s="176">
        <f>CPPE_CO_2017!J37</f>
        <v>0</v>
      </c>
      <c r="T38" s="178"/>
      <c r="U38" s="176">
        <f>CPPE_CO_2017!K37</f>
        <v>0</v>
      </c>
      <c r="V38" s="175"/>
      <c r="W38" s="176">
        <f>CPPE_CO_2017!L37</f>
        <v>0</v>
      </c>
      <c r="X38" s="175" t="s">
        <v>1899</v>
      </c>
      <c r="Y38" s="176">
        <f>CPPE_CO_2017!M37</f>
        <v>2</v>
      </c>
      <c r="Z38" s="175" t="s">
        <v>1900</v>
      </c>
      <c r="AA38" s="176">
        <f>CPPE_CO_2017!N37</f>
        <v>0</v>
      </c>
      <c r="AB38" s="175" t="s">
        <v>1899</v>
      </c>
      <c r="AC38" s="176">
        <f>CPPE_CO_2017!O37</f>
        <v>0</v>
      </c>
      <c r="AD38" s="175"/>
      <c r="AE38" s="176">
        <f>CPPE_CO_2017!P37</f>
        <v>0</v>
      </c>
      <c r="AF38" s="178"/>
      <c r="AG38" s="176">
        <f>CPPE_CO_2017!Q37</f>
        <v>0</v>
      </c>
      <c r="AH38" s="175"/>
      <c r="AI38" s="176">
        <f>CPPE_CO_2017!R37</f>
        <v>0</v>
      </c>
      <c r="AJ38" s="175" t="s">
        <v>1901</v>
      </c>
      <c r="AK38" s="176">
        <f>CPPE_CO_2017!S37</f>
        <v>0</v>
      </c>
      <c r="AL38" s="178" t="s">
        <v>1901</v>
      </c>
      <c r="AM38" s="176">
        <f>CPPE_CO_2017!T37</f>
        <v>0</v>
      </c>
      <c r="AN38" s="175"/>
      <c r="AO38" s="176">
        <f>CPPE_CO_2017!U37</f>
        <v>0</v>
      </c>
      <c r="AP38" s="175"/>
      <c r="AQ38" s="176">
        <f>CPPE_CO_2017!V37</f>
        <v>0</v>
      </c>
      <c r="AR38" s="178"/>
      <c r="AS38" s="176">
        <f>CPPE_CO_2017!W37</f>
        <v>0</v>
      </c>
      <c r="AT38" s="178"/>
      <c r="AU38" s="176">
        <f>CPPE_CO_2017!X37</f>
        <v>0</v>
      </c>
      <c r="AV38" s="175"/>
      <c r="AW38" s="176">
        <f>CPPE_CO_2017!Y37</f>
        <v>0</v>
      </c>
      <c r="AX38" s="175"/>
      <c r="AY38" s="176">
        <f>CPPE_CO_2017!Z37</f>
        <v>0</v>
      </c>
      <c r="AZ38" s="175" t="s">
        <v>1902</v>
      </c>
      <c r="BA38" s="176">
        <f>CPPE_CO_2017!AA37</f>
        <v>0</v>
      </c>
      <c r="BB38" s="175" t="s">
        <v>1903</v>
      </c>
      <c r="BC38" s="176">
        <f>CPPE_CO_2017!AB37</f>
        <v>0</v>
      </c>
      <c r="BD38" s="175"/>
      <c r="BE38" s="176">
        <f>CPPE_CO_2017!AC37</f>
        <v>0</v>
      </c>
      <c r="BF38" s="175"/>
      <c r="BG38" s="176">
        <f>CPPE_CO_2017!AD37</f>
        <v>0</v>
      </c>
      <c r="BH38" s="175"/>
      <c r="BI38" s="176">
        <f>CPPE_CO_2017!AE37</f>
        <v>0</v>
      </c>
      <c r="BJ38" s="175"/>
      <c r="BK38" s="176">
        <f>CPPE_CO_2017!AF37</f>
        <v>0</v>
      </c>
      <c r="BL38" s="175"/>
      <c r="BM38" s="176">
        <f>CPPE_CO_2017!AG37</f>
        <v>0</v>
      </c>
      <c r="BN38" s="178"/>
      <c r="BO38" s="176">
        <f>CPPE_CO_2017!AH37</f>
        <v>0</v>
      </c>
      <c r="BP38" s="175"/>
      <c r="BQ38" s="176">
        <f>CPPE_CO_2017!AI37</f>
        <v>0</v>
      </c>
      <c r="BR38" s="175"/>
      <c r="BS38" s="176">
        <f>CPPE_CO_2017!AJ37</f>
        <v>0</v>
      </c>
      <c r="BT38" s="175"/>
      <c r="BU38" s="176">
        <f>CPPE_CO_2017!AK37</f>
        <v>0</v>
      </c>
      <c r="BV38" s="175"/>
      <c r="BW38" s="176">
        <f>CPPE_CO_2017!AL37</f>
        <v>1</v>
      </c>
      <c r="BX38" s="175" t="s">
        <v>1904</v>
      </c>
      <c r="BY38" s="176">
        <f>CPPE_CO_2017!AM37</f>
        <v>1</v>
      </c>
      <c r="BZ38" s="175" t="s">
        <v>1904</v>
      </c>
      <c r="CA38" s="176">
        <f>CPPE_CO_2017!AN37</f>
        <v>1</v>
      </c>
      <c r="CB38" s="175" t="s">
        <v>1905</v>
      </c>
      <c r="CC38" s="176">
        <f>CPPE_CO_2017!AO37</f>
        <v>1</v>
      </c>
      <c r="CD38" s="175" t="s">
        <v>1905</v>
      </c>
      <c r="CE38" s="176">
        <f>CPPE_CO_2017!AP37</f>
        <v>0</v>
      </c>
      <c r="CF38" s="175"/>
      <c r="CG38" s="176">
        <f>CPPE_CO_2017!AQ37</f>
        <v>0</v>
      </c>
      <c r="CH38" s="178"/>
      <c r="CI38" s="177">
        <v>0</v>
      </c>
      <c r="CJ38" s="175"/>
      <c r="CK38" s="176">
        <f>CPPE_CO_2017!AS37</f>
        <v>0</v>
      </c>
      <c r="CL38" s="175"/>
      <c r="CM38" s="177">
        <v>0</v>
      </c>
      <c r="CN38" s="175"/>
      <c r="CO38" s="180"/>
    </row>
    <row r="39" spans="2:93" s="168" customFormat="1" ht="80.099999999999994" customHeight="1" x14ac:dyDescent="0.25">
      <c r="B39" s="173" t="s">
        <v>35</v>
      </c>
      <c r="C39" s="166" t="s">
        <v>316</v>
      </c>
      <c r="D39" s="167" t="str">
        <f t="shared" si="0"/>
        <v>Diversion (362)</v>
      </c>
      <c r="E39" s="174">
        <f>CPPE_CO_2017!C38</f>
        <v>1</v>
      </c>
      <c r="F39" s="175" t="s">
        <v>1852</v>
      </c>
      <c r="G39" s="176">
        <f>CPPE_CO_2017!D38</f>
        <v>0</v>
      </c>
      <c r="H39" s="175"/>
      <c r="I39" s="177">
        <f>CPPE_CO_2017!E38</f>
        <v>2</v>
      </c>
      <c r="J39" s="175" t="s">
        <v>1853</v>
      </c>
      <c r="K39" s="177">
        <f>CPPE_CO_2017!F38</f>
        <v>2</v>
      </c>
      <c r="L39" s="175" t="s">
        <v>1854</v>
      </c>
      <c r="M39" s="176">
        <f>CPPE_CO_2017!G38</f>
        <v>1</v>
      </c>
      <c r="N39" s="175" t="s">
        <v>1855</v>
      </c>
      <c r="O39" s="176">
        <f>CPPE_CO_2017!H38</f>
        <v>0</v>
      </c>
      <c r="P39" s="175"/>
      <c r="Q39" s="176">
        <f>CPPE_CO_2017!I38</f>
        <v>0</v>
      </c>
      <c r="R39" s="175"/>
      <c r="S39" s="176">
        <f>CPPE_CO_2017!J38</f>
        <v>0</v>
      </c>
      <c r="T39" s="178"/>
      <c r="U39" s="176">
        <f>CPPE_CO_2017!K38</f>
        <v>0</v>
      </c>
      <c r="V39" s="175"/>
      <c r="W39" s="176">
        <f>CPPE_CO_2017!L38</f>
        <v>0</v>
      </c>
      <c r="X39" s="175" t="s">
        <v>1856</v>
      </c>
      <c r="Y39" s="176">
        <f>CPPE_CO_2017!M38</f>
        <v>2</v>
      </c>
      <c r="Z39" s="175" t="s">
        <v>1857</v>
      </c>
      <c r="AA39" s="176">
        <f>CPPE_CO_2017!N38</f>
        <v>2</v>
      </c>
      <c r="AB39" s="175" t="s">
        <v>1858</v>
      </c>
      <c r="AC39" s="176">
        <f>CPPE_CO_2017!O38</f>
        <v>0</v>
      </c>
      <c r="AD39" s="175"/>
      <c r="AE39" s="176">
        <f>CPPE_CO_2017!P38</f>
        <v>0</v>
      </c>
      <c r="AF39" s="178" t="s">
        <v>1859</v>
      </c>
      <c r="AG39" s="176">
        <f>CPPE_CO_2017!Q38</f>
        <v>0</v>
      </c>
      <c r="AH39" s="175" t="s">
        <v>1860</v>
      </c>
      <c r="AI39" s="176">
        <f>CPPE_CO_2017!R38</f>
        <v>1</v>
      </c>
      <c r="AJ39" s="175" t="s">
        <v>1861</v>
      </c>
      <c r="AK39" s="176">
        <f>CPPE_CO_2017!S38</f>
        <v>1</v>
      </c>
      <c r="AL39" s="178" t="s">
        <v>1861</v>
      </c>
      <c r="AM39" s="176">
        <f>CPPE_CO_2017!T38</f>
        <v>1</v>
      </c>
      <c r="AN39" s="175" t="s">
        <v>1862</v>
      </c>
      <c r="AO39" s="176">
        <f>CPPE_CO_2017!U38</f>
        <v>0</v>
      </c>
      <c r="AP39" s="175" t="s">
        <v>862</v>
      </c>
      <c r="AQ39" s="176">
        <f>CPPE_CO_2017!V38</f>
        <v>0</v>
      </c>
      <c r="AR39" s="178"/>
      <c r="AS39" s="176">
        <f>CPPE_CO_2017!W38</f>
        <v>0</v>
      </c>
      <c r="AT39" s="178"/>
      <c r="AU39" s="176">
        <f>CPPE_CO_2017!X38</f>
        <v>2</v>
      </c>
      <c r="AV39" s="175" t="s">
        <v>1084</v>
      </c>
      <c r="AW39" s="176">
        <f>CPPE_CO_2017!Y38</f>
        <v>0</v>
      </c>
      <c r="AX39" s="175"/>
      <c r="AY39" s="176">
        <f>CPPE_CO_2017!Z38</f>
        <v>1</v>
      </c>
      <c r="AZ39" s="175" t="s">
        <v>1863</v>
      </c>
      <c r="BA39" s="176">
        <f>CPPE_CO_2017!AA38</f>
        <v>0</v>
      </c>
      <c r="BB39" s="175" t="s">
        <v>1864</v>
      </c>
      <c r="BC39" s="176">
        <f>CPPE_CO_2017!AB38</f>
        <v>2</v>
      </c>
      <c r="BD39" s="175" t="s">
        <v>1865</v>
      </c>
      <c r="BE39" s="176">
        <f>CPPE_CO_2017!AC38</f>
        <v>0</v>
      </c>
      <c r="BF39" s="175"/>
      <c r="BG39" s="176">
        <f>CPPE_CO_2017!AD38</f>
        <v>0</v>
      </c>
      <c r="BH39" s="175"/>
      <c r="BI39" s="176">
        <f>CPPE_CO_2017!AE38</f>
        <v>0</v>
      </c>
      <c r="BJ39" s="175"/>
      <c r="BK39" s="176">
        <f>CPPE_CO_2017!AF38</f>
        <v>0</v>
      </c>
      <c r="BL39" s="175"/>
      <c r="BM39" s="176">
        <f>CPPE_CO_2017!AG38</f>
        <v>0</v>
      </c>
      <c r="BN39" s="178"/>
      <c r="BO39" s="176">
        <f>CPPE_CO_2017!AH38</f>
        <v>0</v>
      </c>
      <c r="BP39" s="175" t="s">
        <v>1866</v>
      </c>
      <c r="BQ39" s="176">
        <f>CPPE_CO_2017!AI38</f>
        <v>0</v>
      </c>
      <c r="BR39" s="175"/>
      <c r="BS39" s="176">
        <f>CPPE_CO_2017!AJ38</f>
        <v>0</v>
      </c>
      <c r="BT39" s="175"/>
      <c r="BU39" s="176">
        <f>CPPE_CO_2017!AK38</f>
        <v>0</v>
      </c>
      <c r="BV39" s="175"/>
      <c r="BW39" s="176">
        <f>CPPE_CO_2017!AL38</f>
        <v>0</v>
      </c>
      <c r="BX39" s="175"/>
      <c r="BY39" s="176">
        <f>CPPE_CO_2017!AM38</f>
        <v>0</v>
      </c>
      <c r="BZ39" s="175"/>
      <c r="CA39" s="176">
        <f>CPPE_CO_2017!AN38</f>
        <v>0</v>
      </c>
      <c r="CB39" s="175"/>
      <c r="CC39" s="176">
        <f>CPPE_CO_2017!AO38</f>
        <v>0</v>
      </c>
      <c r="CD39" s="175"/>
      <c r="CE39" s="176">
        <f>CPPE_CO_2017!AP38</f>
        <v>0</v>
      </c>
      <c r="CF39" s="175"/>
      <c r="CG39" s="176">
        <f>CPPE_CO_2017!AQ38</f>
        <v>0</v>
      </c>
      <c r="CH39" s="178"/>
      <c r="CI39" s="177">
        <v>0</v>
      </c>
      <c r="CJ39" s="175"/>
      <c r="CK39" s="176">
        <f>CPPE_CO_2017!AS38</f>
        <v>0</v>
      </c>
      <c r="CL39" s="175"/>
      <c r="CM39" s="177">
        <v>0</v>
      </c>
      <c r="CN39" s="175"/>
      <c r="CO39" s="180"/>
    </row>
    <row r="40" spans="2:93" s="168" customFormat="1" ht="80.099999999999994" customHeight="1" x14ac:dyDescent="0.25">
      <c r="B40" s="173" t="s">
        <v>36</v>
      </c>
      <c r="C40" s="166" t="s">
        <v>259</v>
      </c>
      <c r="D40" s="167" t="str">
        <f t="shared" si="0"/>
        <v>Drainage Water Management (554)</v>
      </c>
      <c r="E40" s="174">
        <f>CPPE_CO_2017!C39</f>
        <v>0</v>
      </c>
      <c r="F40" s="175" t="s">
        <v>1103</v>
      </c>
      <c r="G40" s="176">
        <f>CPPE_CO_2017!D39</f>
        <v>2</v>
      </c>
      <c r="H40" s="175"/>
      <c r="I40" s="177">
        <f>CPPE_CO_2017!E39</f>
        <v>0</v>
      </c>
      <c r="J40" s="175" t="s">
        <v>1103</v>
      </c>
      <c r="K40" s="177">
        <f>CPPE_CO_2017!F39</f>
        <v>0</v>
      </c>
      <c r="L40" s="175" t="s">
        <v>1103</v>
      </c>
      <c r="M40" s="176">
        <f>CPPE_CO_2017!G39</f>
        <v>0</v>
      </c>
      <c r="N40" s="175" t="s">
        <v>1103</v>
      </c>
      <c r="O40" s="176">
        <f>CPPE_CO_2017!H39</f>
        <v>2</v>
      </c>
      <c r="P40" s="175"/>
      <c r="Q40" s="176">
        <f>CPPE_CO_2017!I39</f>
        <v>0</v>
      </c>
      <c r="R40" s="175" t="s">
        <v>1104</v>
      </c>
      <c r="S40" s="176">
        <f>CPPE_CO_2017!J39</f>
        <v>2</v>
      </c>
      <c r="T40" s="178"/>
      <c r="U40" s="176">
        <f>CPPE_CO_2017!K39</f>
        <v>0</v>
      </c>
      <c r="V40" s="175" t="s">
        <v>1105</v>
      </c>
      <c r="W40" s="176">
        <f>CPPE_CO_2017!L39</f>
        <v>1</v>
      </c>
      <c r="X40" s="175" t="s">
        <v>1106</v>
      </c>
      <c r="Y40" s="176">
        <f>CPPE_CO_2017!M39</f>
        <v>1</v>
      </c>
      <c r="Z40" s="175" t="s">
        <v>1107</v>
      </c>
      <c r="AA40" s="176">
        <f>CPPE_CO_2017!N39</f>
        <v>2</v>
      </c>
      <c r="AB40" s="175" t="s">
        <v>1106</v>
      </c>
      <c r="AC40" s="176">
        <f>CPPE_CO_2017!O39</f>
        <v>0</v>
      </c>
      <c r="AD40" s="175"/>
      <c r="AE40" s="176">
        <f>CPPE_CO_2017!P39</f>
        <v>0</v>
      </c>
      <c r="AF40" s="178"/>
      <c r="AG40" s="176">
        <f>CPPE_CO_2017!Q39</f>
        <v>0</v>
      </c>
      <c r="AH40" s="175" t="s">
        <v>1108</v>
      </c>
      <c r="AI40" s="176">
        <f>CPPE_CO_2017!R39</f>
        <v>1</v>
      </c>
      <c r="AJ40" s="175"/>
      <c r="AK40" s="176">
        <f>CPPE_CO_2017!S39</f>
        <v>1</v>
      </c>
      <c r="AL40" s="178"/>
      <c r="AM40" s="176">
        <f>CPPE_CO_2017!T39</f>
        <v>1</v>
      </c>
      <c r="AN40" s="175" t="s">
        <v>1109</v>
      </c>
      <c r="AO40" s="176">
        <f>CPPE_CO_2017!U39</f>
        <v>1</v>
      </c>
      <c r="AP40" s="175" t="s">
        <v>1110</v>
      </c>
      <c r="AQ40" s="176">
        <f>CPPE_CO_2017!V39</f>
        <v>0</v>
      </c>
      <c r="AR40" s="178" t="s">
        <v>1111</v>
      </c>
      <c r="AS40" s="176">
        <f>CPPE_CO_2017!W39</f>
        <v>0</v>
      </c>
      <c r="AT40" s="178"/>
      <c r="AU40" s="176">
        <f>CPPE_CO_2017!X39</f>
        <v>1</v>
      </c>
      <c r="AV40" s="175" t="s">
        <v>1112</v>
      </c>
      <c r="AW40" s="176">
        <f>CPPE_CO_2017!Y39</f>
        <v>1</v>
      </c>
      <c r="AX40" s="175"/>
      <c r="AY40" s="176">
        <f>CPPE_CO_2017!Z39</f>
        <v>1</v>
      </c>
      <c r="AZ40" s="175" t="s">
        <v>1113</v>
      </c>
      <c r="BA40" s="176">
        <f>CPPE_CO_2017!AA39</f>
        <v>1</v>
      </c>
      <c r="BB40" s="175"/>
      <c r="BC40" s="176">
        <f>CPPE_CO_2017!AB39</f>
        <v>1</v>
      </c>
      <c r="BD40" s="175" t="s">
        <v>1114</v>
      </c>
      <c r="BE40" s="176">
        <f>CPPE_CO_2017!AC39</f>
        <v>0</v>
      </c>
      <c r="BF40" s="175"/>
      <c r="BG40" s="176">
        <f>CPPE_CO_2017!AD39</f>
        <v>2</v>
      </c>
      <c r="BH40" s="175"/>
      <c r="BI40" s="176">
        <f>CPPE_CO_2017!AE39</f>
        <v>0</v>
      </c>
      <c r="BJ40" s="175"/>
      <c r="BK40" s="176">
        <f>CPPE_CO_2017!AF39</f>
        <v>1</v>
      </c>
      <c r="BL40" s="175"/>
      <c r="BM40" s="176">
        <f>CPPE_CO_2017!AG39</f>
        <v>0</v>
      </c>
      <c r="BN40" s="178"/>
      <c r="BO40" s="176">
        <f>CPPE_CO_2017!AH39</f>
        <v>2</v>
      </c>
      <c r="BP40" s="175"/>
      <c r="BQ40" s="176">
        <f>CPPE_CO_2017!AI39</f>
        <v>0</v>
      </c>
      <c r="BR40" s="175"/>
      <c r="BS40" s="176">
        <f>CPPE_CO_2017!AJ39</f>
        <v>0</v>
      </c>
      <c r="BT40" s="175"/>
      <c r="BU40" s="176">
        <f>CPPE_CO_2017!AK39</f>
        <v>0</v>
      </c>
      <c r="BV40" s="175"/>
      <c r="BW40" s="176">
        <f>CPPE_CO_2017!AL39</f>
        <v>0</v>
      </c>
      <c r="BX40" s="175"/>
      <c r="BY40" s="176">
        <f>CPPE_CO_2017!AM39</f>
        <v>0</v>
      </c>
      <c r="BZ40" s="175"/>
      <c r="CA40" s="176">
        <f>CPPE_CO_2017!AN39</f>
        <v>2</v>
      </c>
      <c r="CB40" s="175"/>
      <c r="CC40" s="176">
        <f>CPPE_CO_2017!AO39</f>
        <v>0</v>
      </c>
      <c r="CD40" s="175"/>
      <c r="CE40" s="176">
        <f>CPPE_CO_2017!AP39</f>
        <v>2</v>
      </c>
      <c r="CF40" s="175"/>
      <c r="CG40" s="176">
        <f>CPPE_CO_2017!AQ39</f>
        <v>0</v>
      </c>
      <c r="CH40" s="178"/>
      <c r="CI40" s="177">
        <v>0</v>
      </c>
      <c r="CJ40" s="175" t="s">
        <v>1115</v>
      </c>
      <c r="CK40" s="176">
        <f>CPPE_CO_2017!AS39</f>
        <v>0</v>
      </c>
      <c r="CL40" s="175"/>
      <c r="CM40" s="177">
        <v>0</v>
      </c>
      <c r="CN40" s="175"/>
      <c r="CO40" s="180"/>
    </row>
    <row r="41" spans="2:93" s="168" customFormat="1" ht="80.099999999999994" customHeight="1" x14ac:dyDescent="0.25">
      <c r="B41" s="173" t="s">
        <v>37</v>
      </c>
      <c r="C41" s="166" t="s">
        <v>284</v>
      </c>
      <c r="D41" s="167" t="str">
        <f t="shared" ref="D41:D72" si="1">IF(B41="","",B41&amp;" ("&amp;C41&amp;")")</f>
        <v>Dry Hydrant (432)</v>
      </c>
      <c r="E41" s="174">
        <f>CPPE_CO_2017!C40</f>
        <v>0</v>
      </c>
      <c r="F41" s="175"/>
      <c r="G41" s="176">
        <f>CPPE_CO_2017!D40</f>
        <v>0</v>
      </c>
      <c r="H41" s="175"/>
      <c r="I41" s="177">
        <f>CPPE_CO_2017!E40</f>
        <v>0</v>
      </c>
      <c r="J41" s="175"/>
      <c r="K41" s="177">
        <f>CPPE_CO_2017!F40</f>
        <v>0</v>
      </c>
      <c r="L41" s="175"/>
      <c r="M41" s="176">
        <f>CPPE_CO_2017!G40</f>
        <v>0</v>
      </c>
      <c r="N41" s="175"/>
      <c r="O41" s="176">
        <f>CPPE_CO_2017!H40</f>
        <v>0</v>
      </c>
      <c r="P41" s="175"/>
      <c r="Q41" s="176">
        <f>CPPE_CO_2017!I40</f>
        <v>0</v>
      </c>
      <c r="R41" s="175" t="s">
        <v>1499</v>
      </c>
      <c r="S41" s="176">
        <f>CPPE_CO_2017!J40</f>
        <v>0</v>
      </c>
      <c r="T41" s="178"/>
      <c r="U41" s="176">
        <f>CPPE_CO_2017!K40</f>
        <v>0</v>
      </c>
      <c r="V41" s="175"/>
      <c r="W41" s="176">
        <f>CPPE_CO_2017!L40</f>
        <v>0</v>
      </c>
      <c r="X41" s="175"/>
      <c r="Y41" s="176">
        <f>CPPE_CO_2017!M40</f>
        <v>0</v>
      </c>
      <c r="Z41" s="175"/>
      <c r="AA41" s="176">
        <f>CPPE_CO_2017!N40</f>
        <v>0</v>
      </c>
      <c r="AB41" s="175"/>
      <c r="AC41" s="176">
        <f>CPPE_CO_2017!O40</f>
        <v>0</v>
      </c>
      <c r="AD41" s="175"/>
      <c r="AE41" s="176">
        <f>CPPE_CO_2017!P40</f>
        <v>0</v>
      </c>
      <c r="AF41" s="178" t="s">
        <v>1500</v>
      </c>
      <c r="AG41" s="176">
        <f>CPPE_CO_2017!Q40</f>
        <v>0</v>
      </c>
      <c r="AH41" s="175" t="s">
        <v>1500</v>
      </c>
      <c r="AI41" s="176">
        <f>CPPE_CO_2017!R40</f>
        <v>0</v>
      </c>
      <c r="AJ41" s="175"/>
      <c r="AK41" s="176">
        <f>CPPE_CO_2017!S40</f>
        <v>0</v>
      </c>
      <c r="AL41" s="178"/>
      <c r="AM41" s="176">
        <f>CPPE_CO_2017!T40</f>
        <v>0</v>
      </c>
      <c r="AN41" s="175"/>
      <c r="AO41" s="176">
        <f>CPPE_CO_2017!U40</f>
        <v>0</v>
      </c>
      <c r="AP41" s="175"/>
      <c r="AQ41" s="176">
        <f>CPPE_CO_2017!V40</f>
        <v>0</v>
      </c>
      <c r="AR41" s="178"/>
      <c r="AS41" s="176">
        <f>CPPE_CO_2017!W40</f>
        <v>0</v>
      </c>
      <c r="AT41" s="178"/>
      <c r="AU41" s="176">
        <f>CPPE_CO_2017!X40</f>
        <v>0</v>
      </c>
      <c r="AV41" s="175"/>
      <c r="AW41" s="176">
        <f>CPPE_CO_2017!Y40</f>
        <v>0</v>
      </c>
      <c r="AX41" s="175"/>
      <c r="AY41" s="176">
        <f>CPPE_CO_2017!Z40</f>
        <v>0</v>
      </c>
      <c r="AZ41" s="175"/>
      <c r="BA41" s="176">
        <f>CPPE_CO_2017!AA40</f>
        <v>0</v>
      </c>
      <c r="BB41" s="175"/>
      <c r="BC41" s="176">
        <f>CPPE_CO_2017!AB40</f>
        <v>0</v>
      </c>
      <c r="BD41" s="175"/>
      <c r="BE41" s="176">
        <f>CPPE_CO_2017!AC40</f>
        <v>0</v>
      </c>
      <c r="BF41" s="175"/>
      <c r="BG41" s="176">
        <f>CPPE_CO_2017!AD40</f>
        <v>0</v>
      </c>
      <c r="BH41" s="175"/>
      <c r="BI41" s="176">
        <f>CPPE_CO_2017!AE40</f>
        <v>0</v>
      </c>
      <c r="BJ41" s="175"/>
      <c r="BK41" s="176">
        <f>CPPE_CO_2017!AF40</f>
        <v>0</v>
      </c>
      <c r="BL41" s="175"/>
      <c r="BM41" s="176">
        <f>CPPE_CO_2017!AG40</f>
        <v>0</v>
      </c>
      <c r="BN41" s="178"/>
      <c r="BO41" s="176">
        <f>CPPE_CO_2017!AH40</f>
        <v>0</v>
      </c>
      <c r="BP41" s="175"/>
      <c r="BQ41" s="176">
        <f>CPPE_CO_2017!AI40</f>
        <v>0</v>
      </c>
      <c r="BR41" s="175"/>
      <c r="BS41" s="176">
        <f>CPPE_CO_2017!AJ40</f>
        <v>0</v>
      </c>
      <c r="BT41" s="175"/>
      <c r="BU41" s="176">
        <f>CPPE_CO_2017!AK40</f>
        <v>0</v>
      </c>
      <c r="BV41" s="175" t="s">
        <v>1501</v>
      </c>
      <c r="BW41" s="176">
        <f>CPPE_CO_2017!AL40</f>
        <v>0</v>
      </c>
      <c r="BX41" s="175"/>
      <c r="BY41" s="176">
        <f>CPPE_CO_2017!AM40</f>
        <v>0</v>
      </c>
      <c r="BZ41" s="175"/>
      <c r="CA41" s="176">
        <f>CPPE_CO_2017!AN40</f>
        <v>0</v>
      </c>
      <c r="CB41" s="175"/>
      <c r="CC41" s="176">
        <f>CPPE_CO_2017!AO40</f>
        <v>0</v>
      </c>
      <c r="CD41" s="175"/>
      <c r="CE41" s="176">
        <f>CPPE_CO_2017!AP40</f>
        <v>0</v>
      </c>
      <c r="CF41" s="175"/>
      <c r="CG41" s="176">
        <f>CPPE_CO_2017!AQ40</f>
        <v>0</v>
      </c>
      <c r="CH41" s="178"/>
      <c r="CI41" s="177">
        <v>0</v>
      </c>
      <c r="CJ41" s="175"/>
      <c r="CK41" s="176">
        <f>CPPE_CO_2017!AS40</f>
        <v>0</v>
      </c>
      <c r="CL41" s="175"/>
      <c r="CM41" s="177">
        <v>0</v>
      </c>
      <c r="CN41" s="175"/>
      <c r="CO41" s="180"/>
    </row>
    <row r="42" spans="2:93" s="168" customFormat="1" ht="80.099999999999994" customHeight="1" x14ac:dyDescent="0.25">
      <c r="B42" s="173" t="s">
        <v>199</v>
      </c>
      <c r="C42" s="166" t="s">
        <v>309</v>
      </c>
      <c r="D42" s="167" t="str">
        <f t="shared" si="1"/>
        <v>Dust Control from Animal Activity on Open Lot Surfaces (375)</v>
      </c>
      <c r="E42" s="174">
        <f>CPPE_CO_2017!C41</f>
        <v>0</v>
      </c>
      <c r="F42" s="175"/>
      <c r="G42" s="176">
        <f>CPPE_CO_2017!D41</f>
        <v>0</v>
      </c>
      <c r="H42" s="176" t="s">
        <v>1802</v>
      </c>
      <c r="I42" s="177">
        <f>CPPE_CO_2017!E41</f>
        <v>0</v>
      </c>
      <c r="J42" s="175"/>
      <c r="K42" s="177">
        <f>CPPE_CO_2017!F41</f>
        <v>0</v>
      </c>
      <c r="L42" s="175"/>
      <c r="M42" s="176">
        <f>CPPE_CO_2017!G41</f>
        <v>0</v>
      </c>
      <c r="N42" s="175"/>
      <c r="O42" s="176">
        <f>CPPE_CO_2017!H41</f>
        <v>0</v>
      </c>
      <c r="P42" s="175"/>
      <c r="Q42" s="176">
        <f>CPPE_CO_2017!I41</f>
        <v>0</v>
      </c>
      <c r="R42" s="175"/>
      <c r="S42" s="176">
        <f>CPPE_CO_2017!J41</f>
        <v>0</v>
      </c>
      <c r="T42" s="178"/>
      <c r="U42" s="176">
        <f>CPPE_CO_2017!K41</f>
        <v>0</v>
      </c>
      <c r="V42" s="175"/>
      <c r="W42" s="176">
        <f>CPPE_CO_2017!L41</f>
        <v>0</v>
      </c>
      <c r="X42" s="175"/>
      <c r="Y42" s="176">
        <f>CPPE_CO_2017!M41</f>
        <v>0</v>
      </c>
      <c r="Z42" s="175"/>
      <c r="AA42" s="176">
        <f>CPPE_CO_2017!N41</f>
        <v>0</v>
      </c>
      <c r="AB42" s="175"/>
      <c r="AC42" s="176">
        <f>CPPE_CO_2017!O41</f>
        <v>0</v>
      </c>
      <c r="AD42" s="175"/>
      <c r="AE42" s="176">
        <f>CPPE_CO_2017!P41</f>
        <v>0</v>
      </c>
      <c r="AF42" s="178"/>
      <c r="AG42" s="176">
        <f>CPPE_CO_2017!Q41</f>
        <v>0</v>
      </c>
      <c r="AH42" s="175"/>
      <c r="AI42" s="176">
        <f>CPPE_CO_2017!R41</f>
        <v>0</v>
      </c>
      <c r="AJ42" s="175"/>
      <c r="AK42" s="176">
        <f>CPPE_CO_2017!S41</f>
        <v>0</v>
      </c>
      <c r="AL42" s="178"/>
      <c r="AM42" s="176">
        <f>CPPE_CO_2017!T41</f>
        <v>0</v>
      </c>
      <c r="AN42" s="176" t="s">
        <v>1803</v>
      </c>
      <c r="AO42" s="176">
        <f>CPPE_CO_2017!U41</f>
        <v>0</v>
      </c>
      <c r="AP42" s="175"/>
      <c r="AQ42" s="176">
        <f>CPPE_CO_2017!V41</f>
        <v>0</v>
      </c>
      <c r="AR42" s="176" t="s">
        <v>1804</v>
      </c>
      <c r="AS42" s="176">
        <f>CPPE_CO_2017!W41</f>
        <v>0</v>
      </c>
      <c r="AT42" s="178"/>
      <c r="AU42" s="176">
        <f>CPPE_CO_2017!X41</f>
        <v>0</v>
      </c>
      <c r="AV42" s="176" t="s">
        <v>1805</v>
      </c>
      <c r="AW42" s="176">
        <f>CPPE_CO_2017!Y41</f>
        <v>0</v>
      </c>
      <c r="AX42" s="175"/>
      <c r="AY42" s="176">
        <f>CPPE_CO_2017!Z41</f>
        <v>0</v>
      </c>
      <c r="AZ42" s="175"/>
      <c r="BA42" s="176">
        <f>CPPE_CO_2017!AA41</f>
        <v>0</v>
      </c>
      <c r="BB42" s="175"/>
      <c r="BC42" s="176">
        <f>CPPE_CO_2017!AB41</f>
        <v>0</v>
      </c>
      <c r="BD42" s="175"/>
      <c r="BE42" s="176">
        <f>CPPE_CO_2017!AC41</f>
        <v>0</v>
      </c>
      <c r="BF42" s="175"/>
      <c r="BG42" s="176">
        <f>CPPE_CO_2017!AD41</f>
        <v>4</v>
      </c>
      <c r="BH42" s="175" t="s">
        <v>1806</v>
      </c>
      <c r="BI42" s="176">
        <f>CPPE_CO_2017!AE41</f>
        <v>0</v>
      </c>
      <c r="BJ42" s="175"/>
      <c r="BK42" s="176">
        <f>CPPE_CO_2017!AF41</f>
        <v>0</v>
      </c>
      <c r="BL42" s="175"/>
      <c r="BM42" s="176">
        <f>CPPE_CO_2017!AG41</f>
        <v>1</v>
      </c>
      <c r="BN42" s="178" t="s">
        <v>1807</v>
      </c>
      <c r="BO42" s="176">
        <f>CPPE_CO_2017!AH41</f>
        <v>0</v>
      </c>
      <c r="BP42" s="175"/>
      <c r="BQ42" s="176">
        <f>CPPE_CO_2017!AI41</f>
        <v>0</v>
      </c>
      <c r="BR42" s="175"/>
      <c r="BS42" s="176">
        <f>CPPE_CO_2017!AJ41</f>
        <v>0</v>
      </c>
      <c r="BT42" s="175"/>
      <c r="BU42" s="176">
        <f>CPPE_CO_2017!AK41</f>
        <v>0</v>
      </c>
      <c r="BV42" s="175"/>
      <c r="BW42" s="176">
        <f>CPPE_CO_2017!AL41</f>
        <v>0</v>
      </c>
      <c r="BX42" s="175"/>
      <c r="BY42" s="176">
        <f>CPPE_CO_2017!AM41</f>
        <v>0</v>
      </c>
      <c r="BZ42" s="175"/>
      <c r="CA42" s="176">
        <f>CPPE_CO_2017!AN41</f>
        <v>0</v>
      </c>
      <c r="CB42" s="175"/>
      <c r="CC42" s="176">
        <f>CPPE_CO_2017!AO41</f>
        <v>0</v>
      </c>
      <c r="CD42" s="175"/>
      <c r="CE42" s="176">
        <f>CPPE_CO_2017!AP41</f>
        <v>0</v>
      </c>
      <c r="CF42" s="175"/>
      <c r="CG42" s="176">
        <f>CPPE_CO_2017!AQ41</f>
        <v>0</v>
      </c>
      <c r="CH42" s="178"/>
      <c r="CI42" s="177">
        <v>0</v>
      </c>
      <c r="CJ42" s="175"/>
      <c r="CK42" s="176">
        <f>CPPE_CO_2017!AS41</f>
        <v>0</v>
      </c>
      <c r="CL42" s="175"/>
      <c r="CM42" s="177">
        <v>0</v>
      </c>
      <c r="CN42" s="175"/>
      <c r="CO42" s="179" t="s">
        <v>1808</v>
      </c>
    </row>
    <row r="43" spans="2:93" s="168" customFormat="1" ht="80.099999999999994" customHeight="1" x14ac:dyDescent="0.25">
      <c r="B43" s="173" t="s">
        <v>38</v>
      </c>
      <c r="C43" s="166" t="s">
        <v>311</v>
      </c>
      <c r="D43" s="167" t="str">
        <f t="shared" si="1"/>
        <v>Dust Control on Unpaved Roads and Surfaces (373)</v>
      </c>
      <c r="E43" s="174">
        <f>CPPE_CO_2017!C42</f>
        <v>0</v>
      </c>
      <c r="F43" s="175" t="s">
        <v>1812</v>
      </c>
      <c r="G43" s="176">
        <f>CPPE_CO_2017!D42</f>
        <v>2</v>
      </c>
      <c r="H43" s="176" t="s">
        <v>1813</v>
      </c>
      <c r="I43" s="177">
        <f>CPPE_CO_2017!E42</f>
        <v>0</v>
      </c>
      <c r="J43" s="175"/>
      <c r="K43" s="177">
        <f>CPPE_CO_2017!F42</f>
        <v>0</v>
      </c>
      <c r="L43" s="175"/>
      <c r="M43" s="176">
        <f>CPPE_CO_2017!G42</f>
        <v>0</v>
      </c>
      <c r="N43" s="175"/>
      <c r="O43" s="176">
        <f>CPPE_CO_2017!H42</f>
        <v>0</v>
      </c>
      <c r="P43" s="175"/>
      <c r="Q43" s="176">
        <f>CPPE_CO_2017!I42</f>
        <v>0</v>
      </c>
      <c r="R43" s="175"/>
      <c r="S43" s="176">
        <f>CPPE_CO_2017!J42</f>
        <v>0</v>
      </c>
      <c r="T43" s="178"/>
      <c r="U43" s="176">
        <f>CPPE_CO_2017!K42</f>
        <v>0</v>
      </c>
      <c r="V43" s="175" t="s">
        <v>1814</v>
      </c>
      <c r="W43" s="176">
        <f>CPPE_CO_2017!L42</f>
        <v>0</v>
      </c>
      <c r="X43" s="175"/>
      <c r="Y43" s="176">
        <f>CPPE_CO_2017!M42</f>
        <v>0</v>
      </c>
      <c r="Z43" s="175"/>
      <c r="AA43" s="176">
        <f>CPPE_CO_2017!N42</f>
        <v>0</v>
      </c>
      <c r="AB43" s="175"/>
      <c r="AC43" s="176">
        <f>CPPE_CO_2017!O42</f>
        <v>0</v>
      </c>
      <c r="AD43" s="175"/>
      <c r="AE43" s="176">
        <f>CPPE_CO_2017!P42</f>
        <v>0</v>
      </c>
      <c r="AF43" s="178"/>
      <c r="AG43" s="176">
        <f>CPPE_CO_2017!Q42</f>
        <v>0</v>
      </c>
      <c r="AH43" s="175"/>
      <c r="AI43" s="176">
        <f>CPPE_CO_2017!R42</f>
        <v>0</v>
      </c>
      <c r="AJ43" s="175"/>
      <c r="AK43" s="176">
        <f>CPPE_CO_2017!S42</f>
        <v>0</v>
      </c>
      <c r="AL43" s="178"/>
      <c r="AM43" s="176">
        <f>CPPE_CO_2017!T42</f>
        <v>0</v>
      </c>
      <c r="AN43" s="175" t="s">
        <v>1815</v>
      </c>
      <c r="AO43" s="176">
        <f>CPPE_CO_2017!U42</f>
        <v>0</v>
      </c>
      <c r="AP43" s="175"/>
      <c r="AQ43" s="176">
        <f>CPPE_CO_2017!V42</f>
        <v>0</v>
      </c>
      <c r="AR43" s="178" t="s">
        <v>1816</v>
      </c>
      <c r="AS43" s="176">
        <f>CPPE_CO_2017!W42</f>
        <v>0</v>
      </c>
      <c r="AT43" s="178"/>
      <c r="AU43" s="176">
        <f>CPPE_CO_2017!X42</f>
        <v>0</v>
      </c>
      <c r="AV43" s="175"/>
      <c r="AW43" s="176">
        <f>CPPE_CO_2017!Y42</f>
        <v>0</v>
      </c>
      <c r="AX43" s="175"/>
      <c r="AY43" s="176">
        <f>CPPE_CO_2017!Z42</f>
        <v>0</v>
      </c>
      <c r="AZ43" s="175" t="s">
        <v>1817</v>
      </c>
      <c r="BA43" s="176">
        <f>CPPE_CO_2017!AA42</f>
        <v>0</v>
      </c>
      <c r="BB43" s="175"/>
      <c r="BC43" s="176">
        <f>CPPE_CO_2017!AB42</f>
        <v>1</v>
      </c>
      <c r="BD43" s="176" t="s">
        <v>1818</v>
      </c>
      <c r="BE43" s="176">
        <f>CPPE_CO_2017!AC42</f>
        <v>0</v>
      </c>
      <c r="BF43" s="175"/>
      <c r="BG43" s="176">
        <f>CPPE_CO_2017!AD42</f>
        <v>4</v>
      </c>
      <c r="BH43" s="175" t="s">
        <v>1819</v>
      </c>
      <c r="BI43" s="176">
        <f>CPPE_CO_2017!AE42</f>
        <v>0</v>
      </c>
      <c r="BJ43" s="175"/>
      <c r="BK43" s="176">
        <f>CPPE_CO_2017!AF42</f>
        <v>0</v>
      </c>
      <c r="BL43" s="175"/>
      <c r="BM43" s="176">
        <f>CPPE_CO_2017!AG42</f>
        <v>0</v>
      </c>
      <c r="BN43" s="178"/>
      <c r="BO43" s="176">
        <f>CPPE_CO_2017!AH42</f>
        <v>0</v>
      </c>
      <c r="BP43" s="175"/>
      <c r="BQ43" s="176">
        <f>CPPE_CO_2017!AI42</f>
        <v>0</v>
      </c>
      <c r="BR43" s="175"/>
      <c r="BS43" s="176">
        <f>CPPE_CO_2017!AJ42</f>
        <v>0</v>
      </c>
      <c r="BT43" s="175"/>
      <c r="BU43" s="176">
        <f>CPPE_CO_2017!AK42</f>
        <v>0</v>
      </c>
      <c r="BV43" s="175"/>
      <c r="BW43" s="176">
        <f>CPPE_CO_2017!AL42</f>
        <v>0</v>
      </c>
      <c r="BX43" s="175"/>
      <c r="BY43" s="176">
        <f>CPPE_CO_2017!AM42</f>
        <v>0</v>
      </c>
      <c r="BZ43" s="175"/>
      <c r="CA43" s="176">
        <f>CPPE_CO_2017!AN42</f>
        <v>0</v>
      </c>
      <c r="CB43" s="175"/>
      <c r="CC43" s="176">
        <f>CPPE_CO_2017!AO42</f>
        <v>0</v>
      </c>
      <c r="CD43" s="175"/>
      <c r="CE43" s="176">
        <f>CPPE_CO_2017!AP42</f>
        <v>0</v>
      </c>
      <c r="CF43" s="175"/>
      <c r="CG43" s="176">
        <f>CPPE_CO_2017!AQ42</f>
        <v>0</v>
      </c>
      <c r="CH43" s="178"/>
      <c r="CI43" s="177">
        <v>0</v>
      </c>
      <c r="CJ43" s="175"/>
      <c r="CK43" s="176">
        <f>CPPE_CO_2017!AS42</f>
        <v>0</v>
      </c>
      <c r="CL43" s="175"/>
      <c r="CM43" s="177">
        <v>0</v>
      </c>
      <c r="CN43" s="175"/>
      <c r="CO43" s="179" t="s">
        <v>1820</v>
      </c>
    </row>
    <row r="44" spans="2:93" s="168" customFormat="1" ht="80.099999999999994" customHeight="1" x14ac:dyDescent="0.25">
      <c r="B44" s="173" t="s">
        <v>190</v>
      </c>
      <c r="C44" s="166" t="s">
        <v>216</v>
      </c>
      <c r="D44" s="167" t="str">
        <f t="shared" si="1"/>
        <v>Early Successional Habitat Development/Mgt. (647)</v>
      </c>
      <c r="E44" s="174">
        <f>CPPE_CO_2017!C43</f>
        <v>4</v>
      </c>
      <c r="F44" s="175" t="s">
        <v>510</v>
      </c>
      <c r="G44" s="176">
        <f>CPPE_CO_2017!D43</f>
        <v>0</v>
      </c>
      <c r="H44" s="175" t="s">
        <v>511</v>
      </c>
      <c r="I44" s="177">
        <f>CPPE_CO_2017!E43</f>
        <v>0</v>
      </c>
      <c r="J44" s="175" t="s">
        <v>510</v>
      </c>
      <c r="K44" s="177">
        <f>CPPE_CO_2017!F43</f>
        <v>0</v>
      </c>
      <c r="L44" s="175"/>
      <c r="M44" s="176">
        <f>CPPE_CO_2017!G43</f>
        <v>0</v>
      </c>
      <c r="N44" s="175"/>
      <c r="O44" s="176">
        <f>CPPE_CO_2017!H43</f>
        <v>0</v>
      </c>
      <c r="P44" s="175"/>
      <c r="Q44" s="176">
        <f>CPPE_CO_2017!I43</f>
        <v>0</v>
      </c>
      <c r="R44" s="175" t="s">
        <v>512</v>
      </c>
      <c r="S44" s="176">
        <f>CPPE_CO_2017!J43</f>
        <v>0</v>
      </c>
      <c r="T44" s="178"/>
      <c r="U44" s="176">
        <f>CPPE_CO_2017!K43</f>
        <v>0</v>
      </c>
      <c r="V44" s="175"/>
      <c r="W44" s="176">
        <f>CPPE_CO_2017!L43</f>
        <v>0</v>
      </c>
      <c r="X44" s="175"/>
      <c r="Y44" s="176">
        <f>CPPE_CO_2017!M43</f>
        <v>0</v>
      </c>
      <c r="Z44" s="175"/>
      <c r="AA44" s="176">
        <f>CPPE_CO_2017!N43</f>
        <v>0</v>
      </c>
      <c r="AB44" s="175"/>
      <c r="AC44" s="176">
        <f>CPPE_CO_2017!O43</f>
        <v>0</v>
      </c>
      <c r="AD44" s="175"/>
      <c r="AE44" s="176">
        <f>CPPE_CO_2017!P43</f>
        <v>0</v>
      </c>
      <c r="AF44" s="178"/>
      <c r="AG44" s="176">
        <f>CPPE_CO_2017!Q43</f>
        <v>0</v>
      </c>
      <c r="AH44" s="175"/>
      <c r="AI44" s="176">
        <f>CPPE_CO_2017!R43</f>
        <v>0</v>
      </c>
      <c r="AJ44" s="175"/>
      <c r="AK44" s="176">
        <f>CPPE_CO_2017!S43</f>
        <v>0</v>
      </c>
      <c r="AL44" s="178"/>
      <c r="AM44" s="176">
        <f>CPPE_CO_2017!T43</f>
        <v>0</v>
      </c>
      <c r="AN44" s="175"/>
      <c r="AO44" s="176">
        <f>CPPE_CO_2017!U43</f>
        <v>0</v>
      </c>
      <c r="AP44" s="175"/>
      <c r="AQ44" s="176">
        <f>CPPE_CO_2017!V43</f>
        <v>0</v>
      </c>
      <c r="AR44" s="178"/>
      <c r="AS44" s="176">
        <f>CPPE_CO_2017!W43</f>
        <v>0</v>
      </c>
      <c r="AT44" s="178"/>
      <c r="AU44" s="176">
        <f>CPPE_CO_2017!X43</f>
        <v>0</v>
      </c>
      <c r="AV44" s="175"/>
      <c r="AW44" s="176">
        <f>CPPE_CO_2017!Y43</f>
        <v>0</v>
      </c>
      <c r="AX44" s="175"/>
      <c r="AY44" s="176">
        <f>CPPE_CO_2017!Z43</f>
        <v>0</v>
      </c>
      <c r="AZ44" s="175" t="s">
        <v>513</v>
      </c>
      <c r="BA44" s="176">
        <f>CPPE_CO_2017!AA43</f>
        <v>-2</v>
      </c>
      <c r="BB44" s="175" t="s">
        <v>514</v>
      </c>
      <c r="BC44" s="176">
        <f>CPPE_CO_2017!AB43</f>
        <v>0</v>
      </c>
      <c r="BD44" s="175"/>
      <c r="BE44" s="176">
        <f>CPPE_CO_2017!AC43</f>
        <v>0</v>
      </c>
      <c r="BF44" s="175"/>
      <c r="BG44" s="176">
        <f>CPPE_CO_2017!AD43</f>
        <v>0</v>
      </c>
      <c r="BH44" s="175"/>
      <c r="BI44" s="176">
        <f>CPPE_CO_2017!AE43</f>
        <v>0</v>
      </c>
      <c r="BJ44" s="175"/>
      <c r="BK44" s="176">
        <f>CPPE_CO_2017!AF43</f>
        <v>0</v>
      </c>
      <c r="BL44" s="175" t="s">
        <v>515</v>
      </c>
      <c r="BM44" s="176">
        <f>CPPE_CO_2017!AG43</f>
        <v>0</v>
      </c>
      <c r="BN44" s="178"/>
      <c r="BO44" s="176">
        <f>CPPE_CO_2017!AH43</f>
        <v>4</v>
      </c>
      <c r="BP44" s="175" t="s">
        <v>516</v>
      </c>
      <c r="BQ44" s="176">
        <f>CPPE_CO_2017!AI43</f>
        <v>4</v>
      </c>
      <c r="BR44" s="175" t="s">
        <v>431</v>
      </c>
      <c r="BS44" s="176">
        <f>CPPE_CO_2017!AJ43</f>
        <v>4</v>
      </c>
      <c r="BT44" s="175" t="s">
        <v>432</v>
      </c>
      <c r="BU44" s="176">
        <f>CPPE_CO_2017!AK43</f>
        <v>0</v>
      </c>
      <c r="BV44" s="175"/>
      <c r="BW44" s="176">
        <f>CPPE_CO_2017!AL43</f>
        <v>4</v>
      </c>
      <c r="BX44" s="175" t="s">
        <v>501</v>
      </c>
      <c r="BY44" s="176">
        <f>CPPE_CO_2017!AM43</f>
        <v>4</v>
      </c>
      <c r="BZ44" s="175" t="s">
        <v>502</v>
      </c>
      <c r="CA44" s="176">
        <f>CPPE_CO_2017!AN43</f>
        <v>0</v>
      </c>
      <c r="CB44" s="175"/>
      <c r="CC44" s="176">
        <f>CPPE_CO_2017!AO43</f>
        <v>4</v>
      </c>
      <c r="CD44" s="175" t="s">
        <v>517</v>
      </c>
      <c r="CE44" s="176">
        <f>CPPE_CO_2017!AP43</f>
        <v>1</v>
      </c>
      <c r="CF44" s="175" t="s">
        <v>518</v>
      </c>
      <c r="CG44" s="176">
        <f>CPPE_CO_2017!AQ43</f>
        <v>0</v>
      </c>
      <c r="CH44" s="178"/>
      <c r="CI44" s="181">
        <v>0</v>
      </c>
      <c r="CJ44" s="175"/>
      <c r="CK44" s="176">
        <f>CPPE_CO_2017!AS43</f>
        <v>0</v>
      </c>
      <c r="CL44" s="175"/>
      <c r="CM44" s="181">
        <v>0</v>
      </c>
      <c r="CN44" s="175"/>
      <c r="CO44" s="180"/>
    </row>
    <row r="45" spans="2:93" s="168" customFormat="1" ht="80.099999999999994" customHeight="1" x14ac:dyDescent="0.25">
      <c r="B45" s="173" t="s">
        <v>200</v>
      </c>
      <c r="C45" s="166" t="s">
        <v>310</v>
      </c>
      <c r="D45" s="167" t="str">
        <f t="shared" si="1"/>
        <v>Farmstead Energy Improvement (374)</v>
      </c>
      <c r="E45" s="174">
        <f>CPPE_CO_2017!C44</f>
        <v>0</v>
      </c>
      <c r="F45" s="175"/>
      <c r="G45" s="176">
        <f>CPPE_CO_2017!D44</f>
        <v>0</v>
      </c>
      <c r="H45" s="175"/>
      <c r="I45" s="177">
        <f>CPPE_CO_2017!E44</f>
        <v>0</v>
      </c>
      <c r="J45" s="175"/>
      <c r="K45" s="177">
        <f>CPPE_CO_2017!F44</f>
        <v>0</v>
      </c>
      <c r="L45" s="175"/>
      <c r="M45" s="176">
        <f>CPPE_CO_2017!G44</f>
        <v>0</v>
      </c>
      <c r="N45" s="175"/>
      <c r="O45" s="176">
        <f>CPPE_CO_2017!H44</f>
        <v>0</v>
      </c>
      <c r="P45" s="175"/>
      <c r="Q45" s="176">
        <f>CPPE_CO_2017!I44</f>
        <v>0</v>
      </c>
      <c r="R45" s="175"/>
      <c r="S45" s="176">
        <f>CPPE_CO_2017!J44</f>
        <v>0</v>
      </c>
      <c r="T45" s="178"/>
      <c r="U45" s="176">
        <f>CPPE_CO_2017!K44</f>
        <v>0</v>
      </c>
      <c r="V45" s="175"/>
      <c r="W45" s="176">
        <f>CPPE_CO_2017!L44</f>
        <v>0</v>
      </c>
      <c r="X45" s="175"/>
      <c r="Y45" s="176">
        <f>CPPE_CO_2017!M44</f>
        <v>0</v>
      </c>
      <c r="Z45" s="175"/>
      <c r="AA45" s="176">
        <f>CPPE_CO_2017!N44</f>
        <v>0</v>
      </c>
      <c r="AB45" s="175"/>
      <c r="AC45" s="176">
        <f>CPPE_CO_2017!O44</f>
        <v>0</v>
      </c>
      <c r="AD45" s="175"/>
      <c r="AE45" s="176">
        <f>CPPE_CO_2017!P44</f>
        <v>0</v>
      </c>
      <c r="AF45" s="178"/>
      <c r="AG45" s="176">
        <f>CPPE_CO_2017!Q44</f>
        <v>0</v>
      </c>
      <c r="AH45" s="175"/>
      <c r="AI45" s="176">
        <f>CPPE_CO_2017!R44</f>
        <v>0</v>
      </c>
      <c r="AJ45" s="175"/>
      <c r="AK45" s="176">
        <f>CPPE_CO_2017!S44</f>
        <v>0</v>
      </c>
      <c r="AL45" s="178"/>
      <c r="AM45" s="176">
        <f>CPPE_CO_2017!T44</f>
        <v>0</v>
      </c>
      <c r="AN45" s="175"/>
      <c r="AO45" s="176">
        <f>CPPE_CO_2017!U44</f>
        <v>0</v>
      </c>
      <c r="AP45" s="175"/>
      <c r="AQ45" s="176">
        <f>CPPE_CO_2017!V44</f>
        <v>0</v>
      </c>
      <c r="AR45" s="178"/>
      <c r="AS45" s="176">
        <f>CPPE_CO_2017!W44</f>
        <v>0</v>
      </c>
      <c r="AT45" s="178"/>
      <c r="AU45" s="176">
        <f>CPPE_CO_2017!X44</f>
        <v>0</v>
      </c>
      <c r="AV45" s="175"/>
      <c r="AW45" s="176">
        <f>CPPE_CO_2017!Y44</f>
        <v>0</v>
      </c>
      <c r="AX45" s="175"/>
      <c r="AY45" s="176">
        <f>CPPE_CO_2017!Z44</f>
        <v>0</v>
      </c>
      <c r="AZ45" s="175"/>
      <c r="BA45" s="176">
        <f>CPPE_CO_2017!AA44</f>
        <v>0</v>
      </c>
      <c r="BB45" s="175" t="s">
        <v>1809</v>
      </c>
      <c r="BC45" s="176">
        <f>CPPE_CO_2017!AB44</f>
        <v>0</v>
      </c>
      <c r="BD45" s="175"/>
      <c r="BE45" s="176">
        <f>CPPE_CO_2017!AC44</f>
        <v>0</v>
      </c>
      <c r="BF45" s="175"/>
      <c r="BG45" s="176">
        <f>CPPE_CO_2017!AD44</f>
        <v>2</v>
      </c>
      <c r="BH45" s="175" t="s">
        <v>1810</v>
      </c>
      <c r="BI45" s="176">
        <f>CPPE_CO_2017!AE44</f>
        <v>2</v>
      </c>
      <c r="BJ45" s="175" t="s">
        <v>1811</v>
      </c>
      <c r="BK45" s="176">
        <f>CPPE_CO_2017!AF44</f>
        <v>2</v>
      </c>
      <c r="BL45" s="175" t="s">
        <v>368</v>
      </c>
      <c r="BM45" s="176">
        <f>CPPE_CO_2017!AG44</f>
        <v>0</v>
      </c>
      <c r="BN45" s="178"/>
      <c r="BO45" s="176">
        <f>CPPE_CO_2017!AH44</f>
        <v>0</v>
      </c>
      <c r="BP45" s="175"/>
      <c r="BQ45" s="176">
        <f>CPPE_CO_2017!AI44</f>
        <v>0</v>
      </c>
      <c r="BR45" s="175"/>
      <c r="BS45" s="176">
        <f>CPPE_CO_2017!AJ44</f>
        <v>0</v>
      </c>
      <c r="BT45" s="175"/>
      <c r="BU45" s="176">
        <f>CPPE_CO_2017!AK44</f>
        <v>0</v>
      </c>
      <c r="BV45" s="175"/>
      <c r="BW45" s="176">
        <f>CPPE_CO_2017!AL44</f>
        <v>0</v>
      </c>
      <c r="BX45" s="175"/>
      <c r="BY45" s="176">
        <f>CPPE_CO_2017!AM44</f>
        <v>0</v>
      </c>
      <c r="BZ45" s="175"/>
      <c r="CA45" s="176">
        <f>CPPE_CO_2017!AN44</f>
        <v>0</v>
      </c>
      <c r="CB45" s="175"/>
      <c r="CC45" s="176">
        <f>CPPE_CO_2017!AO44</f>
        <v>0</v>
      </c>
      <c r="CD45" s="175"/>
      <c r="CE45" s="176">
        <f>CPPE_CO_2017!AP44</f>
        <v>0</v>
      </c>
      <c r="CF45" s="175"/>
      <c r="CG45" s="176">
        <f>CPPE_CO_2017!AQ44</f>
        <v>0</v>
      </c>
      <c r="CH45" s="178"/>
      <c r="CI45" s="177">
        <v>0</v>
      </c>
      <c r="CJ45" s="175"/>
      <c r="CK45" s="176">
        <f>CPPE_CO_2017!AS44</f>
        <v>4</v>
      </c>
      <c r="CL45" s="175" t="s">
        <v>369</v>
      </c>
      <c r="CM45" s="177">
        <v>0</v>
      </c>
      <c r="CN45" s="175" t="s">
        <v>370</v>
      </c>
      <c r="CO45" s="180"/>
    </row>
    <row r="46" spans="2:93" s="168" customFormat="1" ht="80.099999999999994" customHeight="1" x14ac:dyDescent="0.25">
      <c r="B46" s="173" t="s">
        <v>39</v>
      </c>
      <c r="C46" s="166" t="s">
        <v>241</v>
      </c>
      <c r="D46" s="167" t="str">
        <f t="shared" si="1"/>
        <v>Feed Management (592)</v>
      </c>
      <c r="E46" s="174">
        <f>CPPE_CO_2017!C45</f>
        <v>0</v>
      </c>
      <c r="F46" s="175"/>
      <c r="G46" s="176">
        <f>CPPE_CO_2017!D45</f>
        <v>0</v>
      </c>
      <c r="H46" s="175"/>
      <c r="I46" s="177">
        <f>CPPE_CO_2017!E45</f>
        <v>0</v>
      </c>
      <c r="J46" s="175"/>
      <c r="K46" s="177">
        <f>CPPE_CO_2017!F45</f>
        <v>0</v>
      </c>
      <c r="L46" s="175"/>
      <c r="M46" s="176">
        <f>CPPE_CO_2017!G45</f>
        <v>0</v>
      </c>
      <c r="N46" s="175"/>
      <c r="O46" s="176">
        <f>CPPE_CO_2017!H45</f>
        <v>0</v>
      </c>
      <c r="P46" s="175"/>
      <c r="Q46" s="176">
        <f>CPPE_CO_2017!I45</f>
        <v>0</v>
      </c>
      <c r="R46" s="175"/>
      <c r="S46" s="176">
        <f>CPPE_CO_2017!J45</f>
        <v>0</v>
      </c>
      <c r="T46" s="178"/>
      <c r="U46" s="176">
        <f>CPPE_CO_2017!K45</f>
        <v>0</v>
      </c>
      <c r="V46" s="175"/>
      <c r="W46" s="176">
        <f>CPPE_CO_2017!L45</f>
        <v>0</v>
      </c>
      <c r="X46" s="175"/>
      <c r="Y46" s="176">
        <f>CPPE_CO_2017!M45</f>
        <v>0</v>
      </c>
      <c r="Z46" s="175"/>
      <c r="AA46" s="176">
        <f>CPPE_CO_2017!N45</f>
        <v>0</v>
      </c>
      <c r="AB46" s="175"/>
      <c r="AC46" s="176">
        <f>CPPE_CO_2017!O45</f>
        <v>0</v>
      </c>
      <c r="AD46" s="175"/>
      <c r="AE46" s="176">
        <f>CPPE_CO_2017!P45</f>
        <v>0</v>
      </c>
      <c r="AF46" s="178"/>
      <c r="AG46" s="176">
        <f>CPPE_CO_2017!Q45</f>
        <v>0</v>
      </c>
      <c r="AH46" s="175"/>
      <c r="AI46" s="176">
        <f>CPPE_CO_2017!R45</f>
        <v>0</v>
      </c>
      <c r="AJ46" s="175"/>
      <c r="AK46" s="176">
        <f>CPPE_CO_2017!S45</f>
        <v>0</v>
      </c>
      <c r="AL46" s="178"/>
      <c r="AM46" s="176">
        <f>CPPE_CO_2017!T45</f>
        <v>2</v>
      </c>
      <c r="AN46" s="175" t="s">
        <v>886</v>
      </c>
      <c r="AO46" s="176">
        <f>CPPE_CO_2017!U45</f>
        <v>2</v>
      </c>
      <c r="AP46" s="175" t="s">
        <v>887</v>
      </c>
      <c r="AQ46" s="176">
        <f>CPPE_CO_2017!V45</f>
        <v>1</v>
      </c>
      <c r="AR46" s="178" t="s">
        <v>888</v>
      </c>
      <c r="AS46" s="176">
        <f>CPPE_CO_2017!W45</f>
        <v>1</v>
      </c>
      <c r="AT46" s="178"/>
      <c r="AU46" s="176">
        <f>CPPE_CO_2017!X45</f>
        <v>1</v>
      </c>
      <c r="AV46" s="175" t="s">
        <v>889</v>
      </c>
      <c r="AW46" s="176">
        <f>CPPE_CO_2017!Y45</f>
        <v>1</v>
      </c>
      <c r="AX46" s="175" t="s">
        <v>890</v>
      </c>
      <c r="AY46" s="176">
        <f>CPPE_CO_2017!Z45</f>
        <v>0</v>
      </c>
      <c r="AZ46" s="175"/>
      <c r="BA46" s="176">
        <f>CPPE_CO_2017!AA45</f>
        <v>0</v>
      </c>
      <c r="BB46" s="175"/>
      <c r="BC46" s="176">
        <f>CPPE_CO_2017!AB45</f>
        <v>0</v>
      </c>
      <c r="BD46" s="175"/>
      <c r="BE46" s="176">
        <f>CPPE_CO_2017!AC45</f>
        <v>0</v>
      </c>
      <c r="BF46" s="175"/>
      <c r="BG46" s="176">
        <f>CPPE_CO_2017!AD45</f>
        <v>2</v>
      </c>
      <c r="BH46" s="175" t="s">
        <v>891</v>
      </c>
      <c r="BI46" s="176">
        <f>CPPE_CO_2017!AE45</f>
        <v>2</v>
      </c>
      <c r="BJ46" s="175" t="s">
        <v>892</v>
      </c>
      <c r="BK46" s="176">
        <f>CPPE_CO_2017!AF45</f>
        <v>2</v>
      </c>
      <c r="BL46" s="175" t="s">
        <v>893</v>
      </c>
      <c r="BM46" s="176">
        <f>CPPE_CO_2017!AG45</f>
        <v>2</v>
      </c>
      <c r="BN46" s="178" t="s">
        <v>894</v>
      </c>
      <c r="BO46" s="176">
        <f>CPPE_CO_2017!AH45</f>
        <v>0</v>
      </c>
      <c r="BP46" s="175"/>
      <c r="BQ46" s="176">
        <f>CPPE_CO_2017!AI45</f>
        <v>0</v>
      </c>
      <c r="BR46" s="175"/>
      <c r="BS46" s="176">
        <f>CPPE_CO_2017!AJ45</f>
        <v>0</v>
      </c>
      <c r="BT46" s="175"/>
      <c r="BU46" s="176">
        <f>CPPE_CO_2017!AK45</f>
        <v>0</v>
      </c>
      <c r="BV46" s="175"/>
      <c r="BW46" s="176">
        <f>CPPE_CO_2017!AL45</f>
        <v>0</v>
      </c>
      <c r="BX46" s="175"/>
      <c r="BY46" s="176">
        <f>CPPE_CO_2017!AM45</f>
        <v>0</v>
      </c>
      <c r="BZ46" s="175"/>
      <c r="CA46" s="176">
        <f>CPPE_CO_2017!AN45</f>
        <v>0</v>
      </c>
      <c r="CB46" s="175"/>
      <c r="CC46" s="176">
        <f>CPPE_CO_2017!AO45</f>
        <v>0</v>
      </c>
      <c r="CD46" s="175"/>
      <c r="CE46" s="176">
        <f>CPPE_CO_2017!AP45</f>
        <v>3</v>
      </c>
      <c r="CF46" s="175" t="s">
        <v>895</v>
      </c>
      <c r="CG46" s="176">
        <f>CPPE_CO_2017!AQ45</f>
        <v>0</v>
      </c>
      <c r="CH46" s="178"/>
      <c r="CI46" s="177">
        <v>0</v>
      </c>
      <c r="CJ46" s="175"/>
      <c r="CK46" s="176">
        <f>CPPE_CO_2017!AS45</f>
        <v>0</v>
      </c>
      <c r="CL46" s="175"/>
      <c r="CM46" s="177">
        <v>0</v>
      </c>
      <c r="CN46" s="175" t="s">
        <v>896</v>
      </c>
      <c r="CO46" s="180"/>
    </row>
    <row r="47" spans="2:93" s="168" customFormat="1" ht="80.099999999999994" customHeight="1" x14ac:dyDescent="0.25">
      <c r="B47" s="173" t="s">
        <v>40</v>
      </c>
      <c r="C47" s="166" t="s">
        <v>303</v>
      </c>
      <c r="D47" s="167" t="str">
        <f t="shared" si="1"/>
        <v>Fence (382)</v>
      </c>
      <c r="E47" s="174">
        <f>CPPE_CO_2017!C46</f>
        <v>0</v>
      </c>
      <c r="F47" s="175" t="s">
        <v>1710</v>
      </c>
      <c r="G47" s="176">
        <f>CPPE_CO_2017!D46</f>
        <v>0</v>
      </c>
      <c r="H47" s="175" t="s">
        <v>1711</v>
      </c>
      <c r="I47" s="177">
        <f>CPPE_CO_2017!E46</f>
        <v>0</v>
      </c>
      <c r="J47" s="175" t="s">
        <v>1710</v>
      </c>
      <c r="K47" s="177">
        <f>CPPE_CO_2017!F46</f>
        <v>0</v>
      </c>
      <c r="L47" s="175" t="s">
        <v>1710</v>
      </c>
      <c r="M47" s="176">
        <f>CPPE_CO_2017!G46</f>
        <v>0</v>
      </c>
      <c r="N47" s="175" t="s">
        <v>1712</v>
      </c>
      <c r="O47" s="176">
        <f>CPPE_CO_2017!H46</f>
        <v>0</v>
      </c>
      <c r="P47" s="175" t="s">
        <v>2242</v>
      </c>
      <c r="Q47" s="176">
        <f>CPPE_CO_2017!I46</f>
        <v>0</v>
      </c>
      <c r="R47" s="175" t="s">
        <v>2242</v>
      </c>
      <c r="S47" s="176">
        <f>CPPE_CO_2017!J46</f>
        <v>0</v>
      </c>
      <c r="T47" s="178" t="s">
        <v>2242</v>
      </c>
      <c r="U47" s="176">
        <f>CPPE_CO_2017!K46</f>
        <v>0</v>
      </c>
      <c r="V47" s="175" t="s">
        <v>2242</v>
      </c>
      <c r="W47" s="176">
        <f>CPPE_CO_2017!L46</f>
        <v>0</v>
      </c>
      <c r="X47" s="175"/>
      <c r="Y47" s="176">
        <f>CPPE_CO_2017!M46</f>
        <v>0</v>
      </c>
      <c r="Z47" s="175" t="s">
        <v>2242</v>
      </c>
      <c r="AA47" s="176">
        <f>CPPE_CO_2017!N46</f>
        <v>0</v>
      </c>
      <c r="AB47" s="175"/>
      <c r="AC47" s="176">
        <f>CPPE_CO_2017!O46</f>
        <v>0</v>
      </c>
      <c r="AD47" s="175" t="s">
        <v>2242</v>
      </c>
      <c r="AE47" s="176">
        <f>CPPE_CO_2017!P46</f>
        <v>0</v>
      </c>
      <c r="AF47" s="178"/>
      <c r="AG47" s="176">
        <f>CPPE_CO_2017!Q46</f>
        <v>0</v>
      </c>
      <c r="AH47" s="175" t="s">
        <v>2242</v>
      </c>
      <c r="AI47" s="176">
        <f>CPPE_CO_2017!R46</f>
        <v>0</v>
      </c>
      <c r="AJ47" s="175"/>
      <c r="AK47" s="176">
        <f>CPPE_CO_2017!S46</f>
        <v>0</v>
      </c>
      <c r="AL47" s="178"/>
      <c r="AM47" s="176">
        <f>CPPE_CO_2017!T46</f>
        <v>0</v>
      </c>
      <c r="AN47" s="175" t="s">
        <v>2242</v>
      </c>
      <c r="AO47" s="176">
        <f>CPPE_CO_2017!U46</f>
        <v>0</v>
      </c>
      <c r="AP47" s="175" t="s">
        <v>2242</v>
      </c>
      <c r="AQ47" s="176">
        <f>CPPE_CO_2017!V46</f>
        <v>0</v>
      </c>
      <c r="AR47" s="178"/>
      <c r="AS47" s="176">
        <f>CPPE_CO_2017!W46</f>
        <v>0</v>
      </c>
      <c r="AT47" s="178" t="s">
        <v>2242</v>
      </c>
      <c r="AU47" s="176">
        <f>CPPE_CO_2017!X46</f>
        <v>2</v>
      </c>
      <c r="AV47" s="175" t="s">
        <v>1713</v>
      </c>
      <c r="AW47" s="176">
        <f>CPPE_CO_2017!Y46</f>
        <v>0</v>
      </c>
      <c r="AX47" s="175"/>
      <c r="AY47" s="176">
        <f>CPPE_CO_2017!Z46</f>
        <v>0</v>
      </c>
      <c r="AZ47" s="175" t="s">
        <v>2242</v>
      </c>
      <c r="BA47" s="176">
        <f>CPPE_CO_2017!AA46</f>
        <v>0</v>
      </c>
      <c r="BB47" s="175"/>
      <c r="BC47" s="176">
        <f>CPPE_CO_2017!AB46</f>
        <v>0</v>
      </c>
      <c r="BD47" s="175" t="s">
        <v>2242</v>
      </c>
      <c r="BE47" s="176">
        <f>CPPE_CO_2017!AC46</f>
        <v>0</v>
      </c>
      <c r="BF47" s="175"/>
      <c r="BG47" s="176">
        <f>CPPE_CO_2017!AD46</f>
        <v>0</v>
      </c>
      <c r="BH47" s="175"/>
      <c r="BI47" s="176">
        <f>CPPE_CO_2017!AE46</f>
        <v>0</v>
      </c>
      <c r="BJ47" s="175"/>
      <c r="BK47" s="176">
        <f>CPPE_CO_2017!AF46</f>
        <v>0</v>
      </c>
      <c r="BL47" s="175" t="s">
        <v>1714</v>
      </c>
      <c r="BM47" s="176">
        <f>CPPE_CO_2017!AG46</f>
        <v>0</v>
      </c>
      <c r="BN47" s="178"/>
      <c r="BO47" s="176">
        <f>CPPE_CO_2017!AH46</f>
        <v>1</v>
      </c>
      <c r="BP47" s="175" t="s">
        <v>1715</v>
      </c>
      <c r="BQ47" s="176">
        <f>CPPE_CO_2017!AI46</f>
        <v>0</v>
      </c>
      <c r="BR47" s="175" t="s">
        <v>1716</v>
      </c>
      <c r="BS47" s="176">
        <f>CPPE_CO_2017!AJ46</f>
        <v>0</v>
      </c>
      <c r="BT47" s="175" t="s">
        <v>2242</v>
      </c>
      <c r="BU47" s="176">
        <f>CPPE_CO_2017!AK46</f>
        <v>0</v>
      </c>
      <c r="BV47" s="175"/>
      <c r="BW47" s="176">
        <f>CPPE_CO_2017!AL46</f>
        <v>0</v>
      </c>
      <c r="BX47" s="175"/>
      <c r="BY47" s="176">
        <f>CPPE_CO_2017!AM46</f>
        <v>0</v>
      </c>
      <c r="BZ47" s="175"/>
      <c r="CA47" s="176">
        <f>CPPE_CO_2017!AN46</f>
        <v>0</v>
      </c>
      <c r="CB47" s="175"/>
      <c r="CC47" s="176">
        <f>CPPE_CO_2017!AO46</f>
        <v>0</v>
      </c>
      <c r="CD47" s="175" t="s">
        <v>1717</v>
      </c>
      <c r="CE47" s="176">
        <f>CPPE_CO_2017!AP46</f>
        <v>1</v>
      </c>
      <c r="CF47" s="175" t="s">
        <v>1718</v>
      </c>
      <c r="CG47" s="176">
        <f>CPPE_CO_2017!AQ46</f>
        <v>0</v>
      </c>
      <c r="CH47" s="178" t="s">
        <v>2242</v>
      </c>
      <c r="CI47" s="177">
        <v>0</v>
      </c>
      <c r="CJ47" s="175"/>
      <c r="CK47" s="176">
        <f>CPPE_CO_2017!AS46</f>
        <v>0</v>
      </c>
      <c r="CL47" s="175"/>
      <c r="CM47" s="177">
        <v>0</v>
      </c>
      <c r="CN47" s="175"/>
      <c r="CO47" s="180" t="s">
        <v>1719</v>
      </c>
    </row>
    <row r="48" spans="2:93" s="168" customFormat="1" ht="80.099999999999994" customHeight="1" x14ac:dyDescent="0.25">
      <c r="B48" s="173" t="s">
        <v>41</v>
      </c>
      <c r="C48" s="166" t="s">
        <v>300</v>
      </c>
      <c r="D48" s="167" t="str">
        <f t="shared" si="1"/>
        <v>Field Border (386)</v>
      </c>
      <c r="E48" s="174">
        <f>CPPE_CO_2017!C47</f>
        <v>3</v>
      </c>
      <c r="F48" s="175" t="s">
        <v>1669</v>
      </c>
      <c r="G48" s="176">
        <f>CPPE_CO_2017!D47</f>
        <v>3</v>
      </c>
      <c r="H48" s="175" t="s">
        <v>1670</v>
      </c>
      <c r="I48" s="177">
        <f>CPPE_CO_2017!E47</f>
        <v>3</v>
      </c>
      <c r="J48" s="175" t="s">
        <v>1671</v>
      </c>
      <c r="K48" s="177">
        <f>CPPE_CO_2017!F47</f>
        <v>2</v>
      </c>
      <c r="L48" s="175"/>
      <c r="M48" s="176">
        <f>CPPE_CO_2017!G47</f>
        <v>1</v>
      </c>
      <c r="N48" s="175" t="s">
        <v>1672</v>
      </c>
      <c r="O48" s="176">
        <f>CPPE_CO_2017!H47</f>
        <v>3</v>
      </c>
      <c r="P48" s="175" t="s">
        <v>1673</v>
      </c>
      <c r="Q48" s="176">
        <f>CPPE_CO_2017!I47</f>
        <v>0</v>
      </c>
      <c r="R48" s="175" t="s">
        <v>1674</v>
      </c>
      <c r="S48" s="176">
        <f>CPPE_CO_2017!J47</f>
        <v>0</v>
      </c>
      <c r="T48" s="178" t="s">
        <v>1675</v>
      </c>
      <c r="U48" s="176">
        <f>CPPE_CO_2017!K47</f>
        <v>0</v>
      </c>
      <c r="V48" s="175"/>
      <c r="W48" s="176">
        <f>CPPE_CO_2017!L47</f>
        <v>0</v>
      </c>
      <c r="X48" s="175"/>
      <c r="Y48" s="176">
        <f>CPPE_CO_2017!M47</f>
        <v>1</v>
      </c>
      <c r="Z48" s="175" t="s">
        <v>1676</v>
      </c>
      <c r="AA48" s="176">
        <f>CPPE_CO_2017!N47</f>
        <v>0</v>
      </c>
      <c r="AB48" s="175"/>
      <c r="AC48" s="176">
        <f>CPPE_CO_2017!O47</f>
        <v>0</v>
      </c>
      <c r="AD48" s="175"/>
      <c r="AE48" s="176">
        <f>CPPE_CO_2017!P47</f>
        <v>0</v>
      </c>
      <c r="AF48" s="178"/>
      <c r="AG48" s="176">
        <f>CPPE_CO_2017!Q47</f>
        <v>0</v>
      </c>
      <c r="AH48" s="175"/>
      <c r="AI48" s="176">
        <f>CPPE_CO_2017!R47</f>
        <v>2</v>
      </c>
      <c r="AJ48" s="175" t="s">
        <v>1677</v>
      </c>
      <c r="AK48" s="176">
        <f>CPPE_CO_2017!S47</f>
        <v>2</v>
      </c>
      <c r="AL48" s="178" t="s">
        <v>1678</v>
      </c>
      <c r="AM48" s="176">
        <f>CPPE_CO_2017!T47</f>
        <v>2</v>
      </c>
      <c r="AN48" s="175" t="s">
        <v>1619</v>
      </c>
      <c r="AO48" s="176">
        <f>CPPE_CO_2017!U47</f>
        <v>2</v>
      </c>
      <c r="AP48" s="175" t="s">
        <v>1619</v>
      </c>
      <c r="AQ48" s="176">
        <f>CPPE_CO_2017!V47</f>
        <v>0</v>
      </c>
      <c r="AR48" s="178"/>
      <c r="AS48" s="176">
        <f>CPPE_CO_2017!W47</f>
        <v>1</v>
      </c>
      <c r="AT48" s="178" t="s">
        <v>1621</v>
      </c>
      <c r="AU48" s="176">
        <f>CPPE_CO_2017!X47</f>
        <v>1</v>
      </c>
      <c r="AV48" s="175" t="s">
        <v>1679</v>
      </c>
      <c r="AW48" s="176">
        <f>CPPE_CO_2017!Y47</f>
        <v>0</v>
      </c>
      <c r="AX48" s="175"/>
      <c r="AY48" s="176">
        <f>CPPE_CO_2017!Z47</f>
        <v>1</v>
      </c>
      <c r="AZ48" s="175" t="s">
        <v>1680</v>
      </c>
      <c r="BA48" s="176">
        <f>CPPE_CO_2017!AA47</f>
        <v>1</v>
      </c>
      <c r="BB48" s="175"/>
      <c r="BC48" s="176">
        <f>CPPE_CO_2017!AB47</f>
        <v>2</v>
      </c>
      <c r="BD48" s="175"/>
      <c r="BE48" s="176">
        <f>CPPE_CO_2017!AC47</f>
        <v>0</v>
      </c>
      <c r="BF48" s="175"/>
      <c r="BG48" s="176">
        <f>CPPE_CO_2017!AD47</f>
        <v>1</v>
      </c>
      <c r="BH48" s="175" t="s">
        <v>1681</v>
      </c>
      <c r="BI48" s="176">
        <f>CPPE_CO_2017!AE47</f>
        <v>0</v>
      </c>
      <c r="BJ48" s="175"/>
      <c r="BK48" s="176">
        <f>CPPE_CO_2017!AF47</f>
        <v>1</v>
      </c>
      <c r="BL48" s="175" t="s">
        <v>541</v>
      </c>
      <c r="BM48" s="176">
        <f>CPPE_CO_2017!AG47</f>
        <v>0</v>
      </c>
      <c r="BN48" s="178"/>
      <c r="BO48" s="176">
        <f>CPPE_CO_2017!AH47</f>
        <v>2</v>
      </c>
      <c r="BP48" s="175" t="s">
        <v>516</v>
      </c>
      <c r="BQ48" s="176">
        <f>CPPE_CO_2017!AI47</f>
        <v>0</v>
      </c>
      <c r="BR48" s="175" t="s">
        <v>431</v>
      </c>
      <c r="BS48" s="176">
        <f>CPPE_CO_2017!AJ47</f>
        <v>2</v>
      </c>
      <c r="BT48" s="175"/>
      <c r="BU48" s="176">
        <f>CPPE_CO_2017!AK47</f>
        <v>-1</v>
      </c>
      <c r="BV48" s="175"/>
      <c r="BW48" s="176">
        <f>CPPE_CO_2017!AL47</f>
        <v>1</v>
      </c>
      <c r="BX48" s="175" t="s">
        <v>454</v>
      </c>
      <c r="BY48" s="176">
        <f>CPPE_CO_2017!AM47</f>
        <v>2</v>
      </c>
      <c r="BZ48" s="175" t="s">
        <v>1682</v>
      </c>
      <c r="CA48" s="176">
        <f>CPPE_CO_2017!AN47</f>
        <v>0</v>
      </c>
      <c r="CB48" s="175"/>
      <c r="CC48" s="176">
        <f>CPPE_CO_2017!AO47</f>
        <v>1</v>
      </c>
      <c r="CD48" s="175" t="s">
        <v>1683</v>
      </c>
      <c r="CE48" s="176">
        <f>CPPE_CO_2017!AP47</f>
        <v>0</v>
      </c>
      <c r="CF48" s="175"/>
      <c r="CG48" s="176">
        <f>CPPE_CO_2017!AQ47</f>
        <v>0</v>
      </c>
      <c r="CH48" s="178"/>
      <c r="CI48" s="177">
        <v>0</v>
      </c>
      <c r="CJ48" s="175"/>
      <c r="CK48" s="176">
        <f>CPPE_CO_2017!AS47</f>
        <v>0</v>
      </c>
      <c r="CL48" s="175"/>
      <c r="CM48" s="177">
        <v>0</v>
      </c>
      <c r="CN48" s="175"/>
      <c r="CO48" s="180"/>
    </row>
    <row r="49" spans="2:93" s="168" customFormat="1" ht="80.099999999999994" customHeight="1" x14ac:dyDescent="0.25">
      <c r="B49" s="173" t="s">
        <v>42</v>
      </c>
      <c r="C49" s="166" t="s">
        <v>308</v>
      </c>
      <c r="D49" s="167" t="str">
        <f t="shared" si="1"/>
        <v>Field Operations Emissions Reduction (376)</v>
      </c>
      <c r="E49" s="174">
        <f>CPPE_CO_2017!C48</f>
        <v>1</v>
      </c>
      <c r="F49" s="175" t="s">
        <v>1797</v>
      </c>
      <c r="G49" s="176">
        <f>CPPE_CO_2017!D48</f>
        <v>4</v>
      </c>
      <c r="H49" s="175" t="s">
        <v>1798</v>
      </c>
      <c r="I49" s="181">
        <f>CPPE_CO_2017!E48</f>
        <v>0</v>
      </c>
      <c r="J49" s="175"/>
      <c r="K49" s="181">
        <f>CPPE_CO_2017!F48</f>
        <v>0</v>
      </c>
      <c r="L49" s="175"/>
      <c r="M49" s="176">
        <f>CPPE_CO_2017!G48</f>
        <v>0</v>
      </c>
      <c r="N49" s="175"/>
      <c r="O49" s="176">
        <f>CPPE_CO_2017!H48</f>
        <v>0</v>
      </c>
      <c r="P49" s="175"/>
      <c r="Q49" s="176">
        <f>CPPE_CO_2017!I48</f>
        <v>0</v>
      </c>
      <c r="R49" s="175"/>
      <c r="S49" s="176">
        <f>CPPE_CO_2017!J48</f>
        <v>0</v>
      </c>
      <c r="T49" s="178"/>
      <c r="U49" s="176">
        <f>CPPE_CO_2017!K48</f>
        <v>0</v>
      </c>
      <c r="V49" s="175"/>
      <c r="W49" s="176">
        <f>CPPE_CO_2017!L48</f>
        <v>0</v>
      </c>
      <c r="X49" s="175"/>
      <c r="Y49" s="176">
        <f>CPPE_CO_2017!M48</f>
        <v>0</v>
      </c>
      <c r="Z49" s="175"/>
      <c r="AA49" s="176">
        <f>CPPE_CO_2017!N48</f>
        <v>0</v>
      </c>
      <c r="AB49" s="175"/>
      <c r="AC49" s="176">
        <f>CPPE_CO_2017!O48</f>
        <v>0</v>
      </c>
      <c r="AD49" s="175"/>
      <c r="AE49" s="176">
        <f>CPPE_CO_2017!P48</f>
        <v>0</v>
      </c>
      <c r="AF49" s="178"/>
      <c r="AG49" s="176">
        <f>CPPE_CO_2017!Q48</f>
        <v>0</v>
      </c>
      <c r="AH49" s="175"/>
      <c r="AI49" s="176">
        <f>CPPE_CO_2017!R48</f>
        <v>0</v>
      </c>
      <c r="AJ49" s="175"/>
      <c r="AK49" s="176">
        <f>CPPE_CO_2017!S48</f>
        <v>0</v>
      </c>
      <c r="AL49" s="178"/>
      <c r="AM49" s="176">
        <f>CPPE_CO_2017!T48</f>
        <v>0</v>
      </c>
      <c r="AN49" s="175"/>
      <c r="AO49" s="176">
        <f>CPPE_CO_2017!U48</f>
        <v>0</v>
      </c>
      <c r="AP49" s="175"/>
      <c r="AQ49" s="176">
        <f>CPPE_CO_2017!V48</f>
        <v>0</v>
      </c>
      <c r="AR49" s="178"/>
      <c r="AS49" s="176">
        <f>CPPE_CO_2017!W48</f>
        <v>0</v>
      </c>
      <c r="AT49" s="178"/>
      <c r="AU49" s="176">
        <f>CPPE_CO_2017!X48</f>
        <v>0</v>
      </c>
      <c r="AV49" s="175"/>
      <c r="AW49" s="176">
        <f>CPPE_CO_2017!Y48</f>
        <v>0</v>
      </c>
      <c r="AX49" s="175"/>
      <c r="AY49" s="176">
        <f>CPPE_CO_2017!Z48</f>
        <v>0</v>
      </c>
      <c r="AZ49" s="175"/>
      <c r="BA49" s="176">
        <f>CPPE_CO_2017!AA48</f>
        <v>0</v>
      </c>
      <c r="BB49" s="175"/>
      <c r="BC49" s="176">
        <f>CPPE_CO_2017!AB48</f>
        <v>0</v>
      </c>
      <c r="BD49" s="175"/>
      <c r="BE49" s="176">
        <f>CPPE_CO_2017!AC48</f>
        <v>0</v>
      </c>
      <c r="BF49" s="175"/>
      <c r="BG49" s="176">
        <f>CPPE_CO_2017!AD48</f>
        <v>5</v>
      </c>
      <c r="BH49" s="175" t="s">
        <v>1799</v>
      </c>
      <c r="BI49" s="176">
        <f>CPPE_CO_2017!AE48</f>
        <v>0</v>
      </c>
      <c r="BJ49" s="175"/>
      <c r="BK49" s="176">
        <f>CPPE_CO_2017!AF48</f>
        <v>0</v>
      </c>
      <c r="BL49" s="175" t="s">
        <v>1800</v>
      </c>
      <c r="BM49" s="176">
        <f>CPPE_CO_2017!AG48</f>
        <v>0</v>
      </c>
      <c r="BN49" s="178"/>
      <c r="BO49" s="176">
        <f>CPPE_CO_2017!AH48</f>
        <v>0</v>
      </c>
      <c r="BP49" s="175"/>
      <c r="BQ49" s="176">
        <f>CPPE_CO_2017!AI48</f>
        <v>0</v>
      </c>
      <c r="BR49" s="175"/>
      <c r="BS49" s="176">
        <f>CPPE_CO_2017!AJ48</f>
        <v>0</v>
      </c>
      <c r="BT49" s="175"/>
      <c r="BU49" s="176">
        <f>CPPE_CO_2017!AK48</f>
        <v>0</v>
      </c>
      <c r="BV49" s="175"/>
      <c r="BW49" s="176">
        <f>CPPE_CO_2017!AL48</f>
        <v>0</v>
      </c>
      <c r="BX49" s="175"/>
      <c r="BY49" s="176">
        <f>CPPE_CO_2017!AM48</f>
        <v>0</v>
      </c>
      <c r="BZ49" s="175"/>
      <c r="CA49" s="176">
        <f>CPPE_CO_2017!AN48</f>
        <v>0</v>
      </c>
      <c r="CB49" s="175"/>
      <c r="CC49" s="176">
        <f>CPPE_CO_2017!AO48</f>
        <v>0</v>
      </c>
      <c r="CD49" s="175"/>
      <c r="CE49" s="176">
        <f>CPPE_CO_2017!AP48</f>
        <v>0</v>
      </c>
      <c r="CF49" s="175"/>
      <c r="CG49" s="176">
        <f>CPPE_CO_2017!AQ48</f>
        <v>0</v>
      </c>
      <c r="CH49" s="178"/>
      <c r="CI49" s="177">
        <v>0</v>
      </c>
      <c r="CJ49" s="175"/>
      <c r="CK49" s="176">
        <f>CPPE_CO_2017!AS48</f>
        <v>0</v>
      </c>
      <c r="CL49" s="175"/>
      <c r="CM49" s="177">
        <v>0</v>
      </c>
      <c r="CN49" s="175"/>
      <c r="CO49" s="179" t="s">
        <v>1801</v>
      </c>
    </row>
    <row r="50" spans="2:93" s="168" customFormat="1" ht="80.099999999999994" customHeight="1" x14ac:dyDescent="0.25">
      <c r="B50" s="173" t="s">
        <v>43</v>
      </c>
      <c r="C50" s="166" t="s">
        <v>296</v>
      </c>
      <c r="D50" s="167" t="str">
        <f t="shared" si="1"/>
        <v>Filter Strip (393)</v>
      </c>
      <c r="E50" s="174">
        <f>CPPE_CO_2017!C49</f>
        <v>0</v>
      </c>
      <c r="F50" s="175"/>
      <c r="G50" s="176">
        <f>CPPE_CO_2017!D49</f>
        <v>0</v>
      </c>
      <c r="H50" s="175"/>
      <c r="I50" s="177">
        <f>CPPE_CO_2017!E49</f>
        <v>0</v>
      </c>
      <c r="J50" s="175"/>
      <c r="K50" s="177">
        <f>CPPE_CO_2017!F49</f>
        <v>0</v>
      </c>
      <c r="L50" s="175"/>
      <c r="M50" s="176">
        <f>CPPE_CO_2017!G49</f>
        <v>0</v>
      </c>
      <c r="N50" s="175"/>
      <c r="O50" s="176">
        <f>CPPE_CO_2017!H49</f>
        <v>0</v>
      </c>
      <c r="P50" s="175" t="s">
        <v>1615</v>
      </c>
      <c r="Q50" s="176">
        <f>CPPE_CO_2017!I49</f>
        <v>0</v>
      </c>
      <c r="R50" s="175"/>
      <c r="S50" s="176">
        <f>CPPE_CO_2017!J49</f>
        <v>0</v>
      </c>
      <c r="T50" s="178"/>
      <c r="U50" s="176">
        <f>CPPE_CO_2017!K49</f>
        <v>0</v>
      </c>
      <c r="V50" s="175"/>
      <c r="W50" s="176">
        <f>CPPE_CO_2017!L49</f>
        <v>0</v>
      </c>
      <c r="X50" s="175"/>
      <c r="Y50" s="176">
        <f>CPPE_CO_2017!M49</f>
        <v>0</v>
      </c>
      <c r="Z50" s="175"/>
      <c r="AA50" s="176">
        <f>CPPE_CO_2017!N49</f>
        <v>0</v>
      </c>
      <c r="AB50" s="175"/>
      <c r="AC50" s="176">
        <f>CPPE_CO_2017!O49</f>
        <v>0</v>
      </c>
      <c r="AD50" s="175"/>
      <c r="AE50" s="176">
        <f>CPPE_CO_2017!P49</f>
        <v>0</v>
      </c>
      <c r="AF50" s="178"/>
      <c r="AG50" s="176">
        <f>CPPE_CO_2017!Q49</f>
        <v>0</v>
      </c>
      <c r="AH50" s="175"/>
      <c r="AI50" s="176">
        <f>CPPE_CO_2017!R49</f>
        <v>3</v>
      </c>
      <c r="AJ50" s="175" t="s">
        <v>1616</v>
      </c>
      <c r="AK50" s="176">
        <f>CPPE_CO_2017!S49</f>
        <v>1</v>
      </c>
      <c r="AL50" s="178" t="s">
        <v>1617</v>
      </c>
      <c r="AM50" s="176">
        <f>CPPE_CO_2017!T49</f>
        <v>3</v>
      </c>
      <c r="AN50" s="175" t="s">
        <v>1618</v>
      </c>
      <c r="AO50" s="176">
        <f>CPPE_CO_2017!U49</f>
        <v>1</v>
      </c>
      <c r="AP50" s="175" t="s">
        <v>1619</v>
      </c>
      <c r="AQ50" s="176">
        <f>CPPE_CO_2017!V49</f>
        <v>3</v>
      </c>
      <c r="AR50" s="178" t="s">
        <v>1620</v>
      </c>
      <c r="AS50" s="176">
        <f>CPPE_CO_2017!W49</f>
        <v>1</v>
      </c>
      <c r="AT50" s="178" t="s">
        <v>1621</v>
      </c>
      <c r="AU50" s="176">
        <f>CPPE_CO_2017!X49</f>
        <v>3</v>
      </c>
      <c r="AV50" s="175" t="s">
        <v>1622</v>
      </c>
      <c r="AW50" s="176">
        <f>CPPE_CO_2017!Y49</f>
        <v>1</v>
      </c>
      <c r="AX50" s="175" t="s">
        <v>1623</v>
      </c>
      <c r="AY50" s="176">
        <f>CPPE_CO_2017!Z49</f>
        <v>3</v>
      </c>
      <c r="AZ50" s="175" t="s">
        <v>594</v>
      </c>
      <c r="BA50" s="176">
        <f>CPPE_CO_2017!AA49</f>
        <v>1</v>
      </c>
      <c r="BB50" s="175"/>
      <c r="BC50" s="176">
        <f>CPPE_CO_2017!AB49</f>
        <v>3</v>
      </c>
      <c r="BD50" s="175" t="s">
        <v>1624</v>
      </c>
      <c r="BE50" s="176">
        <f>CPPE_CO_2017!AC49</f>
        <v>0</v>
      </c>
      <c r="BF50" s="175" t="s">
        <v>1625</v>
      </c>
      <c r="BG50" s="176">
        <f>CPPE_CO_2017!AD49</f>
        <v>0</v>
      </c>
      <c r="BH50" s="175" t="s">
        <v>1626</v>
      </c>
      <c r="BI50" s="176">
        <f>CPPE_CO_2017!AE49</f>
        <v>0</v>
      </c>
      <c r="BJ50" s="175"/>
      <c r="BK50" s="176">
        <f>CPPE_CO_2017!AF49</f>
        <v>1</v>
      </c>
      <c r="BL50" s="175" t="s">
        <v>541</v>
      </c>
      <c r="BM50" s="176">
        <f>CPPE_CO_2017!AG49</f>
        <v>0</v>
      </c>
      <c r="BN50" s="178"/>
      <c r="BO50" s="176">
        <f>CPPE_CO_2017!AH49</f>
        <v>0</v>
      </c>
      <c r="BP50" s="175" t="s">
        <v>516</v>
      </c>
      <c r="BQ50" s="176">
        <f>CPPE_CO_2017!AI49</f>
        <v>0</v>
      </c>
      <c r="BR50" s="175" t="s">
        <v>431</v>
      </c>
      <c r="BS50" s="176">
        <f>CPPE_CO_2017!AJ49</f>
        <v>0</v>
      </c>
      <c r="BT50" s="175"/>
      <c r="BU50" s="176">
        <f>CPPE_CO_2017!AK49</f>
        <v>0</v>
      </c>
      <c r="BV50" s="175"/>
      <c r="BW50" s="176">
        <f>CPPE_CO_2017!AL49</f>
        <v>0</v>
      </c>
      <c r="BX50" s="175" t="s">
        <v>1627</v>
      </c>
      <c r="BY50" s="176">
        <f>CPPE_CO_2017!AM49</f>
        <v>0</v>
      </c>
      <c r="BZ50" s="175" t="s">
        <v>1627</v>
      </c>
      <c r="CA50" s="176">
        <f>CPPE_CO_2017!AN49</f>
        <v>0</v>
      </c>
      <c r="CB50" s="175"/>
      <c r="CC50" s="176">
        <f>CPPE_CO_2017!AO49</f>
        <v>0</v>
      </c>
      <c r="CD50" s="175" t="s">
        <v>1627</v>
      </c>
      <c r="CE50" s="176">
        <f>CPPE_CO_2017!AP49</f>
        <v>0</v>
      </c>
      <c r="CF50" s="175"/>
      <c r="CG50" s="176">
        <f>CPPE_CO_2017!AQ49</f>
        <v>0</v>
      </c>
      <c r="CH50" s="178"/>
      <c r="CI50" s="177">
        <v>0</v>
      </c>
      <c r="CJ50" s="175"/>
      <c r="CK50" s="176">
        <f>CPPE_CO_2017!AS49</f>
        <v>0</v>
      </c>
      <c r="CL50" s="175"/>
      <c r="CM50" s="177">
        <v>0</v>
      </c>
      <c r="CN50" s="175"/>
      <c r="CO50" s="180"/>
    </row>
    <row r="51" spans="2:93" s="168" customFormat="1" ht="80.099999999999994" customHeight="1" x14ac:dyDescent="0.25">
      <c r="B51" s="173" t="s">
        <v>44</v>
      </c>
      <c r="C51" s="166" t="s">
        <v>295</v>
      </c>
      <c r="D51" s="167" t="str">
        <f t="shared" si="1"/>
        <v>Firebreak (394)</v>
      </c>
      <c r="E51" s="174">
        <f>CPPE_CO_2017!C50</f>
        <v>0</v>
      </c>
      <c r="F51" s="175" t="s">
        <v>1601</v>
      </c>
      <c r="G51" s="176">
        <f>CPPE_CO_2017!D50</f>
        <v>0</v>
      </c>
      <c r="H51" s="175" t="s">
        <v>1602</v>
      </c>
      <c r="I51" s="181">
        <f>CPPE_CO_2017!E50</f>
        <v>0</v>
      </c>
      <c r="J51" s="175" t="s">
        <v>1601</v>
      </c>
      <c r="K51" s="181">
        <f>CPPE_CO_2017!F50</f>
        <v>0</v>
      </c>
      <c r="L51" s="175" t="s">
        <v>1601</v>
      </c>
      <c r="M51" s="176">
        <f>CPPE_CO_2017!G50</f>
        <v>0</v>
      </c>
      <c r="N51" s="175" t="s">
        <v>1603</v>
      </c>
      <c r="O51" s="176">
        <f>CPPE_CO_2017!H50</f>
        <v>0</v>
      </c>
      <c r="P51" s="175" t="s">
        <v>1604</v>
      </c>
      <c r="Q51" s="176">
        <f>CPPE_CO_2017!I50</f>
        <v>0</v>
      </c>
      <c r="R51" s="175" t="s">
        <v>1605</v>
      </c>
      <c r="S51" s="176">
        <f>CPPE_CO_2017!J50</f>
        <v>0</v>
      </c>
      <c r="T51" s="178"/>
      <c r="U51" s="176">
        <f>CPPE_CO_2017!K50</f>
        <v>0</v>
      </c>
      <c r="V51" s="175"/>
      <c r="W51" s="176">
        <f>CPPE_CO_2017!L50</f>
        <v>0</v>
      </c>
      <c r="X51" s="175"/>
      <c r="Y51" s="176">
        <f>CPPE_CO_2017!M50</f>
        <v>0</v>
      </c>
      <c r="Z51" s="175"/>
      <c r="AA51" s="176">
        <f>CPPE_CO_2017!N50</f>
        <v>0</v>
      </c>
      <c r="AB51" s="175"/>
      <c r="AC51" s="176">
        <f>CPPE_CO_2017!O50</f>
        <v>0</v>
      </c>
      <c r="AD51" s="175"/>
      <c r="AE51" s="176">
        <f>CPPE_CO_2017!P50</f>
        <v>0</v>
      </c>
      <c r="AF51" s="178"/>
      <c r="AG51" s="176">
        <f>CPPE_CO_2017!Q50</f>
        <v>0</v>
      </c>
      <c r="AH51" s="175"/>
      <c r="AI51" s="176">
        <f>CPPE_CO_2017!R50</f>
        <v>0</v>
      </c>
      <c r="AJ51" s="175"/>
      <c r="AK51" s="176">
        <f>CPPE_CO_2017!S50</f>
        <v>0</v>
      </c>
      <c r="AL51" s="178"/>
      <c r="AM51" s="176">
        <f>CPPE_CO_2017!T50</f>
        <v>0</v>
      </c>
      <c r="AN51" s="175"/>
      <c r="AO51" s="176">
        <f>CPPE_CO_2017!U50</f>
        <v>0</v>
      </c>
      <c r="AP51" s="175"/>
      <c r="AQ51" s="176">
        <f>CPPE_CO_2017!V50</f>
        <v>0</v>
      </c>
      <c r="AR51" s="178"/>
      <c r="AS51" s="176">
        <f>CPPE_CO_2017!W50</f>
        <v>0</v>
      </c>
      <c r="AT51" s="178"/>
      <c r="AU51" s="176">
        <f>CPPE_CO_2017!X50</f>
        <v>0</v>
      </c>
      <c r="AV51" s="175"/>
      <c r="AW51" s="176">
        <f>CPPE_CO_2017!Y50</f>
        <v>0</v>
      </c>
      <c r="AX51" s="175"/>
      <c r="AY51" s="176">
        <f>CPPE_CO_2017!Z50</f>
        <v>0</v>
      </c>
      <c r="AZ51" s="175" t="s">
        <v>1606</v>
      </c>
      <c r="BA51" s="176">
        <f>CPPE_CO_2017!AA50</f>
        <v>0</v>
      </c>
      <c r="BB51" s="175"/>
      <c r="BC51" s="176">
        <f>CPPE_CO_2017!AB50</f>
        <v>0</v>
      </c>
      <c r="BD51" s="175"/>
      <c r="BE51" s="176">
        <f>CPPE_CO_2017!AC50</f>
        <v>0</v>
      </c>
      <c r="BF51" s="175"/>
      <c r="BG51" s="176">
        <f>CPPE_CO_2017!AD50</f>
        <v>1</v>
      </c>
      <c r="BH51" s="175" t="s">
        <v>1607</v>
      </c>
      <c r="BI51" s="176">
        <f>CPPE_CO_2017!AE50</f>
        <v>1</v>
      </c>
      <c r="BJ51" s="175" t="s">
        <v>1608</v>
      </c>
      <c r="BK51" s="176">
        <f>CPPE_CO_2017!AF50</f>
        <v>1</v>
      </c>
      <c r="BL51" s="175" t="s">
        <v>1609</v>
      </c>
      <c r="BM51" s="176">
        <f>CPPE_CO_2017!AG50</f>
        <v>0</v>
      </c>
      <c r="BN51" s="178"/>
      <c r="BO51" s="176">
        <f>CPPE_CO_2017!AH50</f>
        <v>0</v>
      </c>
      <c r="BP51" s="175" t="s">
        <v>1610</v>
      </c>
      <c r="BQ51" s="176">
        <f>CPPE_CO_2017!AI50</f>
        <v>0</v>
      </c>
      <c r="BR51" s="175"/>
      <c r="BS51" s="176">
        <f>CPPE_CO_2017!AJ50</f>
        <v>0</v>
      </c>
      <c r="BT51" s="175" t="s">
        <v>1386</v>
      </c>
      <c r="BU51" s="176">
        <f>CPPE_CO_2017!AK50</f>
        <v>2</v>
      </c>
      <c r="BV51" s="175" t="s">
        <v>1611</v>
      </c>
      <c r="BW51" s="176">
        <f>CPPE_CO_2017!AL50</f>
        <v>0</v>
      </c>
      <c r="BX51" s="175"/>
      <c r="BY51" s="176">
        <f>CPPE_CO_2017!AM50</f>
        <v>-1</v>
      </c>
      <c r="BZ51" s="175"/>
      <c r="CA51" s="176">
        <f>CPPE_CO_2017!AN50</f>
        <v>0</v>
      </c>
      <c r="CB51" s="175"/>
      <c r="CC51" s="176">
        <f>CPPE_CO_2017!AO50</f>
        <v>0</v>
      </c>
      <c r="CD51" s="175" t="s">
        <v>1612</v>
      </c>
      <c r="CE51" s="176">
        <f>CPPE_CO_2017!AP50</f>
        <v>0</v>
      </c>
      <c r="CF51" s="175"/>
      <c r="CG51" s="176">
        <f>CPPE_CO_2017!AQ50</f>
        <v>0</v>
      </c>
      <c r="CH51" s="178"/>
      <c r="CI51" s="177">
        <v>0</v>
      </c>
      <c r="CJ51" s="175"/>
      <c r="CK51" s="176">
        <f>CPPE_CO_2017!AS50</f>
        <v>0</v>
      </c>
      <c r="CL51" s="175" t="s">
        <v>1613</v>
      </c>
      <c r="CM51" s="177">
        <v>0</v>
      </c>
      <c r="CN51" s="175"/>
      <c r="CO51" s="179" t="s">
        <v>1614</v>
      </c>
    </row>
    <row r="52" spans="2:93" s="168" customFormat="1" ht="80.099999999999994" customHeight="1" x14ac:dyDescent="0.25">
      <c r="B52" s="173" t="s">
        <v>45</v>
      </c>
      <c r="C52" s="166" t="s">
        <v>291</v>
      </c>
      <c r="D52" s="167" t="str">
        <f t="shared" si="1"/>
        <v>Fish Raceway or Tank (398)</v>
      </c>
      <c r="E52" s="174">
        <f>CPPE_CO_2017!C51</f>
        <v>0</v>
      </c>
      <c r="F52" s="175"/>
      <c r="G52" s="176">
        <f>CPPE_CO_2017!D51</f>
        <v>0</v>
      </c>
      <c r="H52" s="175"/>
      <c r="I52" s="177">
        <f>CPPE_CO_2017!E51</f>
        <v>0</v>
      </c>
      <c r="J52" s="175"/>
      <c r="K52" s="177">
        <f>CPPE_CO_2017!F51</f>
        <v>0</v>
      </c>
      <c r="L52" s="175"/>
      <c r="M52" s="176">
        <f>CPPE_CO_2017!G51</f>
        <v>0</v>
      </c>
      <c r="N52" s="175"/>
      <c r="O52" s="176">
        <f>CPPE_CO_2017!H51</f>
        <v>0</v>
      </c>
      <c r="P52" s="175"/>
      <c r="Q52" s="176">
        <f>CPPE_CO_2017!I51</f>
        <v>0</v>
      </c>
      <c r="R52" s="175"/>
      <c r="S52" s="176">
        <f>CPPE_CO_2017!J51</f>
        <v>0</v>
      </c>
      <c r="T52" s="178"/>
      <c r="U52" s="176">
        <f>CPPE_CO_2017!K51</f>
        <v>0</v>
      </c>
      <c r="V52" s="175"/>
      <c r="W52" s="176">
        <f>CPPE_CO_2017!L51</f>
        <v>0</v>
      </c>
      <c r="X52" s="175"/>
      <c r="Y52" s="176">
        <f>CPPE_CO_2017!M51</f>
        <v>0</v>
      </c>
      <c r="Z52" s="175"/>
      <c r="AA52" s="176">
        <f>CPPE_CO_2017!N51</f>
        <v>0</v>
      </c>
      <c r="AB52" s="175"/>
      <c r="AC52" s="176">
        <f>CPPE_CO_2017!O51</f>
        <v>0</v>
      </c>
      <c r="AD52" s="175"/>
      <c r="AE52" s="176">
        <f>CPPE_CO_2017!P51</f>
        <v>0</v>
      </c>
      <c r="AF52" s="178"/>
      <c r="AG52" s="176">
        <f>CPPE_CO_2017!Q51</f>
        <v>0</v>
      </c>
      <c r="AH52" s="175"/>
      <c r="AI52" s="176">
        <f>CPPE_CO_2017!R51</f>
        <v>0</v>
      </c>
      <c r="AJ52" s="175"/>
      <c r="AK52" s="176">
        <f>CPPE_CO_2017!S51</f>
        <v>0</v>
      </c>
      <c r="AL52" s="178"/>
      <c r="AM52" s="176">
        <f>CPPE_CO_2017!T51</f>
        <v>-1</v>
      </c>
      <c r="AN52" s="175"/>
      <c r="AO52" s="176">
        <f>CPPE_CO_2017!U51</f>
        <v>-1</v>
      </c>
      <c r="AP52" s="175" t="s">
        <v>1572</v>
      </c>
      <c r="AQ52" s="176">
        <f>CPPE_CO_2017!V51</f>
        <v>-1</v>
      </c>
      <c r="AR52" s="178"/>
      <c r="AS52" s="176">
        <f>CPPE_CO_2017!W51</f>
        <v>0</v>
      </c>
      <c r="AT52" s="178"/>
      <c r="AU52" s="176">
        <f>CPPE_CO_2017!X51</f>
        <v>-1</v>
      </c>
      <c r="AV52" s="175" t="s">
        <v>1573</v>
      </c>
      <c r="AW52" s="176">
        <f>CPPE_CO_2017!Y51</f>
        <v>-1</v>
      </c>
      <c r="AX52" s="175"/>
      <c r="AY52" s="176">
        <f>CPPE_CO_2017!Z51</f>
        <v>0</v>
      </c>
      <c r="AZ52" s="175"/>
      <c r="BA52" s="176">
        <f>CPPE_CO_2017!AA51</f>
        <v>-1</v>
      </c>
      <c r="BB52" s="175" t="s">
        <v>524</v>
      </c>
      <c r="BC52" s="176">
        <f>CPPE_CO_2017!AB51</f>
        <v>0</v>
      </c>
      <c r="BD52" s="175"/>
      <c r="BE52" s="176">
        <f>CPPE_CO_2017!AC51</f>
        <v>0</v>
      </c>
      <c r="BF52" s="175"/>
      <c r="BG52" s="176">
        <f>CPPE_CO_2017!AD51</f>
        <v>0</v>
      </c>
      <c r="BH52" s="175"/>
      <c r="BI52" s="176">
        <f>CPPE_CO_2017!AE51</f>
        <v>0</v>
      </c>
      <c r="BJ52" s="175"/>
      <c r="BK52" s="176">
        <f>CPPE_CO_2017!AF51</f>
        <v>0</v>
      </c>
      <c r="BL52" s="175"/>
      <c r="BM52" s="176">
        <f>CPPE_CO_2017!AG51</f>
        <v>0</v>
      </c>
      <c r="BN52" s="178"/>
      <c r="BO52" s="176">
        <f>CPPE_CO_2017!AH51</f>
        <v>0</v>
      </c>
      <c r="BP52" s="175" t="s">
        <v>1574</v>
      </c>
      <c r="BQ52" s="176">
        <f>CPPE_CO_2017!AI51</f>
        <v>0</v>
      </c>
      <c r="BR52" s="175" t="s">
        <v>1575</v>
      </c>
      <c r="BS52" s="176">
        <f>CPPE_CO_2017!AJ51</f>
        <v>0</v>
      </c>
      <c r="BT52" s="175" t="s">
        <v>1576</v>
      </c>
      <c r="BU52" s="176">
        <f>CPPE_CO_2017!AK51</f>
        <v>0</v>
      </c>
      <c r="BV52" s="175"/>
      <c r="BW52" s="176">
        <f>CPPE_CO_2017!AL51</f>
        <v>0</v>
      </c>
      <c r="BX52" s="175" t="s">
        <v>1577</v>
      </c>
      <c r="BY52" s="176">
        <f>CPPE_CO_2017!AM51</f>
        <v>0</v>
      </c>
      <c r="BZ52" s="175" t="s">
        <v>1578</v>
      </c>
      <c r="CA52" s="176">
        <f>CPPE_CO_2017!AN51</f>
        <v>0</v>
      </c>
      <c r="CB52" s="175" t="s">
        <v>1579</v>
      </c>
      <c r="CC52" s="176">
        <f>CPPE_CO_2017!AO51</f>
        <v>0</v>
      </c>
      <c r="CD52" s="175" t="s">
        <v>1580</v>
      </c>
      <c r="CE52" s="176">
        <f>CPPE_CO_2017!AP51</f>
        <v>5</v>
      </c>
      <c r="CF52" s="175"/>
      <c r="CG52" s="176">
        <f>CPPE_CO_2017!AQ51</f>
        <v>5</v>
      </c>
      <c r="CH52" s="178"/>
      <c r="CI52" s="181">
        <v>0</v>
      </c>
      <c r="CJ52" s="175"/>
      <c r="CK52" s="176">
        <f>CPPE_CO_2017!AS51</f>
        <v>0</v>
      </c>
      <c r="CL52" s="175"/>
      <c r="CM52" s="181">
        <v>0</v>
      </c>
      <c r="CN52" s="175"/>
      <c r="CO52" s="180"/>
    </row>
    <row r="53" spans="2:93" s="168" customFormat="1" ht="80.099999999999994" customHeight="1" x14ac:dyDescent="0.25">
      <c r="B53" s="173" t="s">
        <v>46</v>
      </c>
      <c r="C53" s="166" t="s">
        <v>290</v>
      </c>
      <c r="D53" s="167" t="str">
        <f t="shared" si="1"/>
        <v>Fishpond Management (399)</v>
      </c>
      <c r="E53" s="174">
        <f>CPPE_CO_2017!C52</f>
        <v>0</v>
      </c>
      <c r="F53" s="175"/>
      <c r="G53" s="176">
        <f>CPPE_CO_2017!D52</f>
        <v>0</v>
      </c>
      <c r="H53" s="175"/>
      <c r="I53" s="177">
        <f>CPPE_CO_2017!E52</f>
        <v>0</v>
      </c>
      <c r="J53" s="175"/>
      <c r="K53" s="177">
        <f>CPPE_CO_2017!F52</f>
        <v>0</v>
      </c>
      <c r="L53" s="175"/>
      <c r="M53" s="176">
        <f>CPPE_CO_2017!G52</f>
        <v>0</v>
      </c>
      <c r="N53" s="175"/>
      <c r="O53" s="176">
        <f>CPPE_CO_2017!H52</f>
        <v>0</v>
      </c>
      <c r="P53" s="175"/>
      <c r="Q53" s="176">
        <f>CPPE_CO_2017!I52</f>
        <v>0</v>
      </c>
      <c r="R53" s="175"/>
      <c r="S53" s="176">
        <f>CPPE_CO_2017!J52</f>
        <v>0</v>
      </c>
      <c r="T53" s="178"/>
      <c r="U53" s="176">
        <f>CPPE_CO_2017!K52</f>
        <v>0</v>
      </c>
      <c r="V53" s="175"/>
      <c r="W53" s="176">
        <f>CPPE_CO_2017!L52</f>
        <v>0</v>
      </c>
      <c r="X53" s="175"/>
      <c r="Y53" s="176">
        <f>CPPE_CO_2017!M52</f>
        <v>0</v>
      </c>
      <c r="Z53" s="175"/>
      <c r="AA53" s="176">
        <f>CPPE_CO_2017!N52</f>
        <v>0</v>
      </c>
      <c r="AB53" s="175"/>
      <c r="AC53" s="176">
        <f>CPPE_CO_2017!O52</f>
        <v>0</v>
      </c>
      <c r="AD53" s="175"/>
      <c r="AE53" s="176">
        <f>CPPE_CO_2017!P52</f>
        <v>0</v>
      </c>
      <c r="AF53" s="178"/>
      <c r="AG53" s="176">
        <f>CPPE_CO_2017!Q52</f>
        <v>0</v>
      </c>
      <c r="AH53" s="175"/>
      <c r="AI53" s="176">
        <f>CPPE_CO_2017!R52</f>
        <v>0</v>
      </c>
      <c r="AJ53" s="175"/>
      <c r="AK53" s="176">
        <f>CPPE_CO_2017!S52</f>
        <v>0</v>
      </c>
      <c r="AL53" s="178"/>
      <c r="AM53" s="176">
        <f>CPPE_CO_2017!T52</f>
        <v>0</v>
      </c>
      <c r="AN53" s="175" t="s">
        <v>1568</v>
      </c>
      <c r="AO53" s="176">
        <f>CPPE_CO_2017!U52</f>
        <v>-2</v>
      </c>
      <c r="AP53" s="175"/>
      <c r="AQ53" s="176">
        <f>CPPE_CO_2017!V52</f>
        <v>0</v>
      </c>
      <c r="AR53" s="178"/>
      <c r="AS53" s="176">
        <f>CPPE_CO_2017!W52</f>
        <v>0</v>
      </c>
      <c r="AT53" s="178"/>
      <c r="AU53" s="176">
        <f>CPPE_CO_2017!X52</f>
        <v>0</v>
      </c>
      <c r="AV53" s="175" t="s">
        <v>1569</v>
      </c>
      <c r="AW53" s="176">
        <f>CPPE_CO_2017!Y52</f>
        <v>0</v>
      </c>
      <c r="AX53" s="175"/>
      <c r="AY53" s="176">
        <f>CPPE_CO_2017!Z52</f>
        <v>0</v>
      </c>
      <c r="AZ53" s="175"/>
      <c r="BA53" s="176">
        <f>CPPE_CO_2017!AA52</f>
        <v>0</v>
      </c>
      <c r="BB53" s="175"/>
      <c r="BC53" s="176">
        <f>CPPE_CO_2017!AB52</f>
        <v>0</v>
      </c>
      <c r="BD53" s="175"/>
      <c r="BE53" s="176">
        <f>CPPE_CO_2017!AC52</f>
        <v>0</v>
      </c>
      <c r="BF53" s="175"/>
      <c r="BG53" s="176">
        <f>CPPE_CO_2017!AD52</f>
        <v>0</v>
      </c>
      <c r="BH53" s="175"/>
      <c r="BI53" s="176">
        <f>CPPE_CO_2017!AE52</f>
        <v>0</v>
      </c>
      <c r="BJ53" s="175"/>
      <c r="BK53" s="176">
        <f>CPPE_CO_2017!AF52</f>
        <v>0</v>
      </c>
      <c r="BL53" s="175"/>
      <c r="BM53" s="176">
        <f>CPPE_CO_2017!AG52</f>
        <v>0</v>
      </c>
      <c r="BN53" s="178"/>
      <c r="BO53" s="176">
        <f>CPPE_CO_2017!AH52</f>
        <v>4</v>
      </c>
      <c r="BP53" s="175"/>
      <c r="BQ53" s="176">
        <f>CPPE_CO_2017!AI52</f>
        <v>4</v>
      </c>
      <c r="BR53" s="175"/>
      <c r="BS53" s="176">
        <f>CPPE_CO_2017!AJ52</f>
        <v>4</v>
      </c>
      <c r="BT53" s="175"/>
      <c r="BU53" s="176">
        <f>CPPE_CO_2017!AK52</f>
        <v>0</v>
      </c>
      <c r="BV53" s="175"/>
      <c r="BW53" s="176">
        <f>CPPE_CO_2017!AL52</f>
        <v>4</v>
      </c>
      <c r="BX53" s="175"/>
      <c r="BY53" s="176">
        <f>CPPE_CO_2017!AM52</f>
        <v>4</v>
      </c>
      <c r="BZ53" s="175"/>
      <c r="CA53" s="176">
        <f>CPPE_CO_2017!AN52</f>
        <v>2</v>
      </c>
      <c r="CB53" s="175" t="s">
        <v>1570</v>
      </c>
      <c r="CC53" s="176">
        <f>CPPE_CO_2017!AO52</f>
        <v>4</v>
      </c>
      <c r="CD53" s="175"/>
      <c r="CE53" s="176">
        <f>CPPE_CO_2017!AP52</f>
        <v>0</v>
      </c>
      <c r="CF53" s="175"/>
      <c r="CG53" s="176">
        <f>CPPE_CO_2017!AQ52</f>
        <v>0</v>
      </c>
      <c r="CH53" s="178"/>
      <c r="CI53" s="181">
        <v>0</v>
      </c>
      <c r="CJ53" s="175"/>
      <c r="CK53" s="176">
        <f>CPPE_CO_2017!AS52</f>
        <v>0</v>
      </c>
      <c r="CL53" s="175"/>
      <c r="CM53" s="181">
        <v>0</v>
      </c>
      <c r="CN53" s="175"/>
      <c r="CO53" s="180" t="s">
        <v>1571</v>
      </c>
    </row>
    <row r="54" spans="2:93" s="168" customFormat="1" ht="80.099999999999994" customHeight="1" x14ac:dyDescent="0.25">
      <c r="B54" s="173" t="s">
        <v>47</v>
      </c>
      <c r="C54" s="166" t="s">
        <v>267</v>
      </c>
      <c r="D54" s="167" t="str">
        <f t="shared" si="1"/>
        <v>Forage and Biomass Planting (512)</v>
      </c>
      <c r="E54" s="174">
        <f>CPPE_CO_2017!C53</f>
        <v>1</v>
      </c>
      <c r="F54" s="175" t="s">
        <v>1219</v>
      </c>
      <c r="G54" s="176">
        <f>CPPE_CO_2017!D53</f>
        <v>1</v>
      </c>
      <c r="H54" s="175" t="s">
        <v>1219</v>
      </c>
      <c r="I54" s="177">
        <f>CPPE_CO_2017!E53</f>
        <v>0</v>
      </c>
      <c r="J54" s="175" t="s">
        <v>1116</v>
      </c>
      <c r="K54" s="177">
        <f>CPPE_CO_2017!F53</f>
        <v>0</v>
      </c>
      <c r="L54" s="175" t="s">
        <v>1220</v>
      </c>
      <c r="M54" s="176">
        <f>CPPE_CO_2017!G53</f>
        <v>0</v>
      </c>
      <c r="N54" s="175"/>
      <c r="O54" s="176">
        <f>CPPE_CO_2017!H53</f>
        <v>1</v>
      </c>
      <c r="P54" s="175" t="s">
        <v>1221</v>
      </c>
      <c r="Q54" s="176">
        <f>CPPE_CO_2017!I53</f>
        <v>2</v>
      </c>
      <c r="R54" s="175" t="s">
        <v>1221</v>
      </c>
      <c r="S54" s="176">
        <f>CPPE_CO_2017!J53</f>
        <v>0</v>
      </c>
      <c r="T54" s="178"/>
      <c r="U54" s="176">
        <f>CPPE_CO_2017!K53</f>
        <v>0</v>
      </c>
      <c r="V54" s="175" t="s">
        <v>2242</v>
      </c>
      <c r="W54" s="176">
        <f>CPPE_CO_2017!L53</f>
        <v>0</v>
      </c>
      <c r="X54" s="175" t="s">
        <v>2242</v>
      </c>
      <c r="Y54" s="176">
        <f>CPPE_CO_2017!M53</f>
        <v>1</v>
      </c>
      <c r="Z54" s="175" t="s">
        <v>1121</v>
      </c>
      <c r="AA54" s="176">
        <f>CPPE_CO_2017!N53</f>
        <v>0</v>
      </c>
      <c r="AB54" s="175" t="s">
        <v>2242</v>
      </c>
      <c r="AC54" s="176">
        <f>CPPE_CO_2017!O53</f>
        <v>0</v>
      </c>
      <c r="AD54" s="175"/>
      <c r="AE54" s="176">
        <f>CPPE_CO_2017!P53</f>
        <v>0</v>
      </c>
      <c r="AF54" s="178"/>
      <c r="AG54" s="176">
        <f>CPPE_CO_2017!Q53</f>
        <v>0</v>
      </c>
      <c r="AH54" s="175"/>
      <c r="AI54" s="176">
        <f>CPPE_CO_2017!R53</f>
        <v>1</v>
      </c>
      <c r="AJ54" s="175" t="s">
        <v>1222</v>
      </c>
      <c r="AK54" s="176">
        <f>CPPE_CO_2017!S53</f>
        <v>0</v>
      </c>
      <c r="AL54" s="178" t="s">
        <v>2242</v>
      </c>
      <c r="AM54" s="176">
        <f>CPPE_CO_2017!T53</f>
        <v>1</v>
      </c>
      <c r="AN54" s="175" t="s">
        <v>739</v>
      </c>
      <c r="AO54" s="176">
        <f>CPPE_CO_2017!U53</f>
        <v>0</v>
      </c>
      <c r="AP54" s="175" t="s">
        <v>2242</v>
      </c>
      <c r="AQ54" s="176">
        <f>CPPE_CO_2017!V53</f>
        <v>0</v>
      </c>
      <c r="AR54" s="178" t="s">
        <v>2242</v>
      </c>
      <c r="AS54" s="176">
        <f>CPPE_CO_2017!W53</f>
        <v>0</v>
      </c>
      <c r="AT54" s="178" t="s">
        <v>2242</v>
      </c>
      <c r="AU54" s="176">
        <f>CPPE_CO_2017!X53</f>
        <v>1</v>
      </c>
      <c r="AV54" s="175" t="s">
        <v>1129</v>
      </c>
      <c r="AW54" s="176">
        <f>CPPE_CO_2017!Y53</f>
        <v>0</v>
      </c>
      <c r="AX54" s="175" t="s">
        <v>2242</v>
      </c>
      <c r="AY54" s="176">
        <f>CPPE_CO_2017!Z53</f>
        <v>1</v>
      </c>
      <c r="AZ54" s="175" t="s">
        <v>538</v>
      </c>
      <c r="BA54" s="176">
        <f>CPPE_CO_2017!AA53</f>
        <v>0</v>
      </c>
      <c r="BB54" s="175"/>
      <c r="BC54" s="176">
        <f>CPPE_CO_2017!AB53</f>
        <v>1</v>
      </c>
      <c r="BD54" s="175" t="s">
        <v>1223</v>
      </c>
      <c r="BE54" s="176">
        <f>CPPE_CO_2017!AC53</f>
        <v>0</v>
      </c>
      <c r="BF54" s="175" t="s">
        <v>2242</v>
      </c>
      <c r="BG54" s="176">
        <f>CPPE_CO_2017!AD53</f>
        <v>1</v>
      </c>
      <c r="BH54" s="175" t="s">
        <v>1134</v>
      </c>
      <c r="BI54" s="176">
        <f>CPPE_CO_2017!AE53</f>
        <v>0</v>
      </c>
      <c r="BJ54" s="175"/>
      <c r="BK54" s="176">
        <f>CPPE_CO_2017!AF53</f>
        <v>4</v>
      </c>
      <c r="BL54" s="175" t="s">
        <v>1224</v>
      </c>
      <c r="BM54" s="176">
        <f>CPPE_CO_2017!AG53</f>
        <v>0</v>
      </c>
      <c r="BN54" s="178"/>
      <c r="BO54" s="176">
        <f>CPPE_CO_2017!AH53</f>
        <v>1</v>
      </c>
      <c r="BP54" s="175" t="s">
        <v>1225</v>
      </c>
      <c r="BQ54" s="176">
        <f>CPPE_CO_2017!AI53</f>
        <v>1</v>
      </c>
      <c r="BR54" s="175" t="s">
        <v>1226</v>
      </c>
      <c r="BS54" s="176">
        <f>CPPE_CO_2017!AJ53</f>
        <v>0</v>
      </c>
      <c r="BT54" s="175" t="s">
        <v>2243</v>
      </c>
      <c r="BU54" s="176">
        <f>CPPE_CO_2017!AK53</f>
        <v>0</v>
      </c>
      <c r="BV54" s="175"/>
      <c r="BW54" s="176">
        <f>CPPE_CO_2017!AL53</f>
        <v>1</v>
      </c>
      <c r="BX54" s="175" t="s">
        <v>1227</v>
      </c>
      <c r="BY54" s="176">
        <f>CPPE_CO_2017!AM53</f>
        <v>1</v>
      </c>
      <c r="BZ54" s="175" t="s">
        <v>1075</v>
      </c>
      <c r="CA54" s="176">
        <f>CPPE_CO_2017!AN53</f>
        <v>0</v>
      </c>
      <c r="CB54" s="175"/>
      <c r="CC54" s="176">
        <f>CPPE_CO_2017!AO53</f>
        <v>0</v>
      </c>
      <c r="CD54" s="175" t="s">
        <v>2242</v>
      </c>
      <c r="CE54" s="176">
        <f>CPPE_CO_2017!AP53</f>
        <v>5</v>
      </c>
      <c r="CF54" s="175" t="s">
        <v>1141</v>
      </c>
      <c r="CG54" s="176">
        <f>CPPE_CO_2017!AQ53</f>
        <v>0</v>
      </c>
      <c r="CH54" s="178"/>
      <c r="CI54" s="177">
        <v>0</v>
      </c>
      <c r="CJ54" s="175"/>
      <c r="CK54" s="176">
        <f>CPPE_CO_2017!AS53</f>
        <v>0</v>
      </c>
      <c r="CL54" s="175"/>
      <c r="CM54" s="177">
        <v>0</v>
      </c>
      <c r="CN54" s="175" t="s">
        <v>2242</v>
      </c>
      <c r="CO54" s="180" t="s">
        <v>1228</v>
      </c>
    </row>
    <row r="55" spans="2:93" s="168" customFormat="1" ht="80.099999999999994" customHeight="1" x14ac:dyDescent="0.25">
      <c r="B55" s="173" t="s">
        <v>48</v>
      </c>
      <c r="C55" s="166" t="s">
        <v>268</v>
      </c>
      <c r="D55" s="167" t="str">
        <f t="shared" si="1"/>
        <v>Forage Harvest Management (511)</v>
      </c>
      <c r="E55" s="174">
        <f>CPPE_CO_2017!C54</f>
        <v>1</v>
      </c>
      <c r="F55" s="175" t="s">
        <v>1229</v>
      </c>
      <c r="G55" s="176">
        <f>CPPE_CO_2017!D54</f>
        <v>1</v>
      </c>
      <c r="H55" s="175" t="s">
        <v>1230</v>
      </c>
      <c r="I55" s="177">
        <f>CPPE_CO_2017!E54</f>
        <v>0</v>
      </c>
      <c r="J55" s="175" t="s">
        <v>2241</v>
      </c>
      <c r="K55" s="177">
        <f>CPPE_CO_2017!F54</f>
        <v>0</v>
      </c>
      <c r="L55" s="175"/>
      <c r="M55" s="176">
        <f>CPPE_CO_2017!G54</f>
        <v>0</v>
      </c>
      <c r="N55" s="175"/>
      <c r="O55" s="176">
        <f>CPPE_CO_2017!H54</f>
        <v>1</v>
      </c>
      <c r="P55" s="175" t="s">
        <v>1231</v>
      </c>
      <c r="Q55" s="176">
        <f>CPPE_CO_2017!I54</f>
        <v>3</v>
      </c>
      <c r="R55" s="175" t="s">
        <v>1232</v>
      </c>
      <c r="S55" s="176">
        <f>CPPE_CO_2017!J54</f>
        <v>0</v>
      </c>
      <c r="T55" s="178"/>
      <c r="U55" s="176">
        <f>CPPE_CO_2017!K54</f>
        <v>0</v>
      </c>
      <c r="V55" s="175" t="s">
        <v>2242</v>
      </c>
      <c r="W55" s="176">
        <f>CPPE_CO_2017!L54</f>
        <v>0</v>
      </c>
      <c r="X55" s="175" t="s">
        <v>2242</v>
      </c>
      <c r="Y55" s="176">
        <f>CPPE_CO_2017!M54</f>
        <v>0</v>
      </c>
      <c r="Z55" s="175" t="s">
        <v>2242</v>
      </c>
      <c r="AA55" s="176">
        <f>CPPE_CO_2017!N54</f>
        <v>0</v>
      </c>
      <c r="AB55" s="175" t="s">
        <v>2242</v>
      </c>
      <c r="AC55" s="176">
        <f>CPPE_CO_2017!O54</f>
        <v>0</v>
      </c>
      <c r="AD55" s="175"/>
      <c r="AE55" s="176">
        <f>CPPE_CO_2017!P54</f>
        <v>1</v>
      </c>
      <c r="AF55" s="178" t="s">
        <v>1233</v>
      </c>
      <c r="AG55" s="176">
        <f>CPPE_CO_2017!Q54</f>
        <v>1</v>
      </c>
      <c r="AH55" s="175" t="s">
        <v>1233</v>
      </c>
      <c r="AI55" s="176">
        <f>CPPE_CO_2017!R54</f>
        <v>2</v>
      </c>
      <c r="AJ55" s="175" t="s">
        <v>1196</v>
      </c>
      <c r="AK55" s="176">
        <f>CPPE_CO_2017!S54</f>
        <v>2</v>
      </c>
      <c r="AL55" s="178" t="s">
        <v>2242</v>
      </c>
      <c r="AM55" s="176">
        <f>CPPE_CO_2017!T54</f>
        <v>2</v>
      </c>
      <c r="AN55" s="175" t="s">
        <v>1234</v>
      </c>
      <c r="AO55" s="176">
        <f>CPPE_CO_2017!U54</f>
        <v>2</v>
      </c>
      <c r="AP55" s="175" t="s">
        <v>2242</v>
      </c>
      <c r="AQ55" s="176">
        <f>CPPE_CO_2017!V54</f>
        <v>0</v>
      </c>
      <c r="AR55" s="178" t="s">
        <v>2242</v>
      </c>
      <c r="AS55" s="176">
        <f>CPPE_CO_2017!W54</f>
        <v>0</v>
      </c>
      <c r="AT55" s="178" t="s">
        <v>2242</v>
      </c>
      <c r="AU55" s="176">
        <f>CPPE_CO_2017!X54</f>
        <v>1</v>
      </c>
      <c r="AV55" s="175" t="s">
        <v>1235</v>
      </c>
      <c r="AW55" s="176">
        <f>CPPE_CO_2017!Y54</f>
        <v>0</v>
      </c>
      <c r="AX55" s="175" t="s">
        <v>2242</v>
      </c>
      <c r="AY55" s="176">
        <f>CPPE_CO_2017!Z54</f>
        <v>0</v>
      </c>
      <c r="AZ55" s="175" t="s">
        <v>2242</v>
      </c>
      <c r="BA55" s="176">
        <f>CPPE_CO_2017!AA54</f>
        <v>0</v>
      </c>
      <c r="BB55" s="175"/>
      <c r="BC55" s="176">
        <f>CPPE_CO_2017!AB54</f>
        <v>0</v>
      </c>
      <c r="BD55" s="175" t="s">
        <v>1236</v>
      </c>
      <c r="BE55" s="176">
        <f>CPPE_CO_2017!AC54</f>
        <v>0</v>
      </c>
      <c r="BF55" s="175" t="s">
        <v>2242</v>
      </c>
      <c r="BG55" s="176">
        <f>CPPE_CO_2017!AD54</f>
        <v>0</v>
      </c>
      <c r="BH55" s="175"/>
      <c r="BI55" s="176">
        <f>CPPE_CO_2017!AE54</f>
        <v>0</v>
      </c>
      <c r="BJ55" s="175"/>
      <c r="BK55" s="176">
        <f>CPPE_CO_2017!AF54</f>
        <v>0</v>
      </c>
      <c r="BL55" s="175"/>
      <c r="BM55" s="176">
        <f>CPPE_CO_2017!AG54</f>
        <v>0</v>
      </c>
      <c r="BN55" s="178"/>
      <c r="BO55" s="176">
        <f>CPPE_CO_2017!AH54</f>
        <v>2</v>
      </c>
      <c r="BP55" s="175" t="s">
        <v>1237</v>
      </c>
      <c r="BQ55" s="176">
        <f>CPPE_CO_2017!AI54</f>
        <v>0</v>
      </c>
      <c r="BR55" s="175" t="s">
        <v>1238</v>
      </c>
      <c r="BS55" s="176">
        <f>CPPE_CO_2017!AJ54</f>
        <v>0</v>
      </c>
      <c r="BT55" s="175" t="s">
        <v>2242</v>
      </c>
      <c r="BU55" s="176">
        <f>CPPE_CO_2017!AK54</f>
        <v>0</v>
      </c>
      <c r="BV55" s="175" t="s">
        <v>2242</v>
      </c>
      <c r="BW55" s="176">
        <f>CPPE_CO_2017!AL54</f>
        <v>1</v>
      </c>
      <c r="BX55" s="175" t="s">
        <v>1239</v>
      </c>
      <c r="BY55" s="176">
        <f>CPPE_CO_2017!AM54</f>
        <v>1</v>
      </c>
      <c r="BZ55" s="175" t="s">
        <v>1240</v>
      </c>
      <c r="CA55" s="176">
        <f>CPPE_CO_2017!AN54</f>
        <v>0</v>
      </c>
      <c r="CB55" s="175"/>
      <c r="CC55" s="176">
        <f>CPPE_CO_2017!AO54</f>
        <v>0</v>
      </c>
      <c r="CD55" s="175" t="s">
        <v>2242</v>
      </c>
      <c r="CE55" s="176">
        <f>CPPE_CO_2017!AP54</f>
        <v>2</v>
      </c>
      <c r="CF55" s="175" t="s">
        <v>1241</v>
      </c>
      <c r="CG55" s="176">
        <f>CPPE_CO_2017!AQ54</f>
        <v>0</v>
      </c>
      <c r="CH55" s="178"/>
      <c r="CI55" s="177">
        <v>0</v>
      </c>
      <c r="CJ55" s="175"/>
      <c r="CK55" s="176">
        <f>CPPE_CO_2017!AS54</f>
        <v>0</v>
      </c>
      <c r="CL55" s="175"/>
      <c r="CM55" s="177">
        <v>0</v>
      </c>
      <c r="CN55" s="175" t="s">
        <v>2242</v>
      </c>
      <c r="CO55" s="180" t="s">
        <v>1242</v>
      </c>
    </row>
    <row r="56" spans="2:93" s="168" customFormat="1" ht="80.099999999999994" customHeight="1" x14ac:dyDescent="0.25">
      <c r="B56" s="173" t="s">
        <v>49</v>
      </c>
      <c r="C56" s="166" t="s">
        <v>207</v>
      </c>
      <c r="D56" s="167" t="str">
        <f t="shared" si="1"/>
        <v>Forest Stand Improvement (666)</v>
      </c>
      <c r="E56" s="174">
        <f>CPPE_CO_2017!C55</f>
        <v>0</v>
      </c>
      <c r="F56" s="175" t="s">
        <v>372</v>
      </c>
      <c r="G56" s="176">
        <f>CPPE_CO_2017!D55</f>
        <v>0</v>
      </c>
      <c r="H56" s="175" t="s">
        <v>373</v>
      </c>
      <c r="I56" s="177">
        <f>CPPE_CO_2017!E55</f>
        <v>0</v>
      </c>
      <c r="J56" s="175" t="s">
        <v>372</v>
      </c>
      <c r="K56" s="177">
        <f>CPPE_CO_2017!F55</f>
        <v>0</v>
      </c>
      <c r="L56" s="175" t="s">
        <v>372</v>
      </c>
      <c r="M56" s="176">
        <f>CPPE_CO_2017!G55</f>
        <v>0</v>
      </c>
      <c r="N56" s="175"/>
      <c r="O56" s="176">
        <f>CPPE_CO_2017!H55</f>
        <v>1</v>
      </c>
      <c r="P56" s="175" t="s">
        <v>374</v>
      </c>
      <c r="Q56" s="176">
        <f>CPPE_CO_2017!I55</f>
        <v>0</v>
      </c>
      <c r="R56" s="175" t="s">
        <v>375</v>
      </c>
      <c r="S56" s="176">
        <f>CPPE_CO_2017!J55</f>
        <v>0</v>
      </c>
      <c r="T56" s="178"/>
      <c r="U56" s="176">
        <f>CPPE_CO_2017!K55</f>
        <v>0</v>
      </c>
      <c r="V56" s="175" t="s">
        <v>376</v>
      </c>
      <c r="W56" s="176">
        <f>CPPE_CO_2017!L55</f>
        <v>0</v>
      </c>
      <c r="X56" s="175" t="s">
        <v>377</v>
      </c>
      <c r="Y56" s="176">
        <f>CPPE_CO_2017!M55</f>
        <v>0</v>
      </c>
      <c r="Z56" s="175" t="s">
        <v>377</v>
      </c>
      <c r="AA56" s="176">
        <f>CPPE_CO_2017!N55</f>
        <v>0</v>
      </c>
      <c r="AB56" s="175" t="s">
        <v>377</v>
      </c>
      <c r="AC56" s="176">
        <f>CPPE_CO_2017!O55</f>
        <v>0</v>
      </c>
      <c r="AD56" s="175"/>
      <c r="AE56" s="176">
        <f>CPPE_CO_2017!P55</f>
        <v>0</v>
      </c>
      <c r="AF56" s="178"/>
      <c r="AG56" s="176">
        <f>CPPE_CO_2017!Q55</f>
        <v>1</v>
      </c>
      <c r="AH56" s="175" t="s">
        <v>378</v>
      </c>
      <c r="AI56" s="176">
        <f>CPPE_CO_2017!R55</f>
        <v>0</v>
      </c>
      <c r="AJ56" s="175" t="s">
        <v>379</v>
      </c>
      <c r="AK56" s="176">
        <f>CPPE_CO_2017!S55</f>
        <v>0</v>
      </c>
      <c r="AL56" s="175" t="s">
        <v>380</v>
      </c>
      <c r="AM56" s="176">
        <f>CPPE_CO_2017!T55</f>
        <v>0</v>
      </c>
      <c r="AN56" s="175" t="s">
        <v>380</v>
      </c>
      <c r="AO56" s="176">
        <f>CPPE_CO_2017!U55</f>
        <v>0</v>
      </c>
      <c r="AP56" s="175" t="s">
        <v>381</v>
      </c>
      <c r="AQ56" s="176">
        <f>CPPE_CO_2017!V55</f>
        <v>0</v>
      </c>
      <c r="AR56" s="178" t="s">
        <v>382</v>
      </c>
      <c r="AS56" s="176">
        <f>CPPE_CO_2017!W55</f>
        <v>0</v>
      </c>
      <c r="AT56" s="178" t="s">
        <v>383</v>
      </c>
      <c r="AU56" s="176">
        <f>CPPE_CO_2017!X55</f>
        <v>0</v>
      </c>
      <c r="AV56" s="175" t="s">
        <v>384</v>
      </c>
      <c r="AW56" s="176">
        <f>CPPE_CO_2017!Y55</f>
        <v>0</v>
      </c>
      <c r="AX56" s="175" t="s">
        <v>385</v>
      </c>
      <c r="AY56" s="176">
        <f>CPPE_CO_2017!Z55</f>
        <v>0</v>
      </c>
      <c r="AZ56" s="175" t="s">
        <v>386</v>
      </c>
      <c r="BA56" s="176">
        <f>CPPE_CO_2017!AA55</f>
        <v>0</v>
      </c>
      <c r="BB56" s="175" t="s">
        <v>387</v>
      </c>
      <c r="BC56" s="176">
        <f>CPPE_CO_2017!AB55</f>
        <v>0</v>
      </c>
      <c r="BD56" s="175" t="s">
        <v>388</v>
      </c>
      <c r="BE56" s="176">
        <f>CPPE_CO_2017!AC55</f>
        <v>0</v>
      </c>
      <c r="BF56" s="175" t="s">
        <v>389</v>
      </c>
      <c r="BG56" s="176">
        <f>CPPE_CO_2017!AD55</f>
        <v>0</v>
      </c>
      <c r="BH56" s="175" t="s">
        <v>390</v>
      </c>
      <c r="BI56" s="176">
        <f>CPPE_CO_2017!AE55</f>
        <v>0</v>
      </c>
      <c r="BJ56" s="175" t="s">
        <v>391</v>
      </c>
      <c r="BK56" s="176">
        <f>CPPE_CO_2017!AF55</f>
        <v>0</v>
      </c>
      <c r="BL56" s="175" t="s">
        <v>392</v>
      </c>
      <c r="BM56" s="176">
        <f>CPPE_CO_2017!AG55</f>
        <v>0</v>
      </c>
      <c r="BN56" s="178"/>
      <c r="BO56" s="176">
        <f>CPPE_CO_2017!AH55</f>
        <v>4</v>
      </c>
      <c r="BP56" s="175" t="s">
        <v>393</v>
      </c>
      <c r="BQ56" s="176">
        <f>CPPE_CO_2017!AI55</f>
        <v>4</v>
      </c>
      <c r="BR56" s="175" t="s">
        <v>394</v>
      </c>
      <c r="BS56" s="176">
        <f>CPPE_CO_2017!AJ55</f>
        <v>4</v>
      </c>
      <c r="BT56" s="175" t="s">
        <v>395</v>
      </c>
      <c r="BU56" s="176">
        <f>CPPE_CO_2017!AK55</f>
        <v>4</v>
      </c>
      <c r="BV56" s="175" t="s">
        <v>396</v>
      </c>
      <c r="BW56" s="176">
        <f>CPPE_CO_2017!AL55</f>
        <v>2</v>
      </c>
      <c r="BX56" s="175" t="s">
        <v>397</v>
      </c>
      <c r="BY56" s="176">
        <f>CPPE_CO_2017!AM55</f>
        <v>1</v>
      </c>
      <c r="BZ56" s="175" t="s">
        <v>398</v>
      </c>
      <c r="CA56" s="176">
        <f>CPPE_CO_2017!AN55</f>
        <v>1</v>
      </c>
      <c r="CB56" s="175"/>
      <c r="CC56" s="176">
        <f>CPPE_CO_2017!AO55</f>
        <v>0</v>
      </c>
      <c r="CD56" s="175" t="s">
        <v>399</v>
      </c>
      <c r="CE56" s="176">
        <f>CPPE_CO_2017!AP55</f>
        <v>3</v>
      </c>
      <c r="CF56" s="175" t="s">
        <v>400</v>
      </c>
      <c r="CG56" s="176">
        <f>CPPE_CO_2017!AQ55</f>
        <v>0</v>
      </c>
      <c r="CH56" s="178" t="s">
        <v>401</v>
      </c>
      <c r="CI56" s="177">
        <v>0</v>
      </c>
      <c r="CJ56" s="175"/>
      <c r="CK56" s="176">
        <f>CPPE_CO_2017!AS55</f>
        <v>0</v>
      </c>
      <c r="CL56" s="175" t="s">
        <v>402</v>
      </c>
      <c r="CM56" s="177">
        <v>1</v>
      </c>
      <c r="CN56" s="175" t="s">
        <v>403</v>
      </c>
      <c r="CO56" s="180" t="s">
        <v>404</v>
      </c>
    </row>
    <row r="57" spans="2:93" s="168" customFormat="1" ht="80.099999999999994" customHeight="1" x14ac:dyDescent="0.25">
      <c r="B57" s="173" t="s">
        <v>50</v>
      </c>
      <c r="C57" s="166" t="s">
        <v>213</v>
      </c>
      <c r="D57" s="167" t="str">
        <f t="shared" si="1"/>
        <v>Forest Trails and Landings (655)</v>
      </c>
      <c r="E57" s="174">
        <f>CPPE_CO_2017!C56</f>
        <v>0</v>
      </c>
      <c r="F57" s="175" t="s">
        <v>458</v>
      </c>
      <c r="G57" s="176">
        <f>CPPE_CO_2017!D56</f>
        <v>0</v>
      </c>
      <c r="H57" s="175" t="s">
        <v>459</v>
      </c>
      <c r="I57" s="177">
        <f>CPPE_CO_2017!E56</f>
        <v>0</v>
      </c>
      <c r="J57" s="175" t="s">
        <v>460</v>
      </c>
      <c r="K57" s="177">
        <f>CPPE_CO_2017!F56</f>
        <v>0</v>
      </c>
      <c r="L57" s="175" t="s">
        <v>461</v>
      </c>
      <c r="M57" s="176">
        <f>CPPE_CO_2017!G56</f>
        <v>0</v>
      </c>
      <c r="N57" s="175" t="s">
        <v>462</v>
      </c>
      <c r="O57" s="176">
        <f>CPPE_CO_2017!H56</f>
        <v>0</v>
      </c>
      <c r="P57" s="175" t="s">
        <v>463</v>
      </c>
      <c r="Q57" s="176">
        <f>CPPE_CO_2017!I56</f>
        <v>0</v>
      </c>
      <c r="R57" s="175" t="s">
        <v>464</v>
      </c>
      <c r="S57" s="176">
        <f>CPPE_CO_2017!J56</f>
        <v>0</v>
      </c>
      <c r="T57" s="178"/>
      <c r="U57" s="176">
        <f>CPPE_CO_2017!K56</f>
        <v>0</v>
      </c>
      <c r="V57" s="175" t="s">
        <v>465</v>
      </c>
      <c r="W57" s="176">
        <f>CPPE_CO_2017!L56</f>
        <v>0</v>
      </c>
      <c r="X57" s="175"/>
      <c r="Y57" s="176">
        <f>CPPE_CO_2017!M56</f>
        <v>0</v>
      </c>
      <c r="Z57" s="175" t="s">
        <v>466</v>
      </c>
      <c r="AA57" s="176">
        <f>CPPE_CO_2017!N56</f>
        <v>0</v>
      </c>
      <c r="AB57" s="175" t="s">
        <v>466</v>
      </c>
      <c r="AC57" s="176">
        <f>CPPE_CO_2017!O56</f>
        <v>0</v>
      </c>
      <c r="AD57" s="175"/>
      <c r="AE57" s="176">
        <f>CPPE_CO_2017!P56</f>
        <v>0</v>
      </c>
      <c r="AF57" s="178"/>
      <c r="AG57" s="176">
        <f>CPPE_CO_2017!Q56</f>
        <v>3</v>
      </c>
      <c r="AH57" s="175"/>
      <c r="AI57" s="176">
        <f>CPPE_CO_2017!R56</f>
        <v>0</v>
      </c>
      <c r="AJ57" s="175"/>
      <c r="AK57" s="176">
        <f>CPPE_CO_2017!S56</f>
        <v>0</v>
      </c>
      <c r="AL57" s="178"/>
      <c r="AM57" s="176">
        <f>CPPE_CO_2017!T56</f>
        <v>0</v>
      </c>
      <c r="AN57" s="175" t="s">
        <v>467</v>
      </c>
      <c r="AO57" s="176">
        <f>CPPE_CO_2017!U56</f>
        <v>0</v>
      </c>
      <c r="AP57" s="175"/>
      <c r="AQ57" s="176">
        <f>CPPE_CO_2017!V56</f>
        <v>0</v>
      </c>
      <c r="AR57" s="178"/>
      <c r="AS57" s="176">
        <f>CPPE_CO_2017!W56</f>
        <v>0</v>
      </c>
      <c r="AT57" s="178"/>
      <c r="AU57" s="176">
        <f>CPPE_CO_2017!X56</f>
        <v>0</v>
      </c>
      <c r="AV57" s="175"/>
      <c r="AW57" s="176">
        <f>CPPE_CO_2017!Y56</f>
        <v>0</v>
      </c>
      <c r="AX57" s="175"/>
      <c r="AY57" s="176">
        <f>CPPE_CO_2017!Z56</f>
        <v>0</v>
      </c>
      <c r="AZ57" s="175" t="s">
        <v>468</v>
      </c>
      <c r="BA57" s="176">
        <f>CPPE_CO_2017!AA56</f>
        <v>0</v>
      </c>
      <c r="BB57" s="175"/>
      <c r="BC57" s="176">
        <f>CPPE_CO_2017!AB56</f>
        <v>0</v>
      </c>
      <c r="BD57" s="175"/>
      <c r="BE57" s="176">
        <f>CPPE_CO_2017!AC56</f>
        <v>0</v>
      </c>
      <c r="BF57" s="175"/>
      <c r="BG57" s="176">
        <f>CPPE_CO_2017!AD56</f>
        <v>0</v>
      </c>
      <c r="BH57" s="175"/>
      <c r="BI57" s="176">
        <f>CPPE_CO_2017!AE56</f>
        <v>0</v>
      </c>
      <c r="BJ57" s="175"/>
      <c r="BK57" s="176">
        <f>CPPE_CO_2017!AF56</f>
        <v>0</v>
      </c>
      <c r="BL57" s="175"/>
      <c r="BM57" s="176">
        <f>CPPE_CO_2017!AG56</f>
        <v>0</v>
      </c>
      <c r="BN57" s="178"/>
      <c r="BO57" s="176">
        <f>CPPE_CO_2017!AH56</f>
        <v>0</v>
      </c>
      <c r="BP57" s="175" t="s">
        <v>469</v>
      </c>
      <c r="BQ57" s="176">
        <f>CPPE_CO_2017!AI56</f>
        <v>0</v>
      </c>
      <c r="BR57" s="175" t="s">
        <v>470</v>
      </c>
      <c r="BS57" s="176">
        <f>CPPE_CO_2017!AJ56</f>
        <v>0</v>
      </c>
      <c r="BT57" s="175" t="s">
        <v>471</v>
      </c>
      <c r="BU57" s="176">
        <f>CPPE_CO_2017!AK56</f>
        <v>1</v>
      </c>
      <c r="BV57" s="175" t="s">
        <v>472</v>
      </c>
      <c r="BW57" s="176">
        <f>CPPE_CO_2017!AL56</f>
        <v>0</v>
      </c>
      <c r="BX57" s="175" t="s">
        <v>473</v>
      </c>
      <c r="BY57" s="176">
        <f>CPPE_CO_2017!AM56</f>
        <v>0</v>
      </c>
      <c r="BZ57" s="175" t="s">
        <v>474</v>
      </c>
      <c r="CA57" s="176">
        <f>CPPE_CO_2017!AN56</f>
        <v>0</v>
      </c>
      <c r="CB57" s="175"/>
      <c r="CC57" s="176">
        <f>CPPE_CO_2017!AO56</f>
        <v>0</v>
      </c>
      <c r="CD57" s="175" t="s">
        <v>475</v>
      </c>
      <c r="CE57" s="176">
        <f>CPPE_CO_2017!AP56</f>
        <v>0</v>
      </c>
      <c r="CF57" s="175" t="s">
        <v>476</v>
      </c>
      <c r="CG57" s="176">
        <f>CPPE_CO_2017!AQ56</f>
        <v>0</v>
      </c>
      <c r="CH57" s="178"/>
      <c r="CI57" s="177">
        <v>0</v>
      </c>
      <c r="CJ57" s="175"/>
      <c r="CK57" s="176">
        <f>CPPE_CO_2017!AS56</f>
        <v>0</v>
      </c>
      <c r="CL57" s="175"/>
      <c r="CM57" s="177">
        <v>0</v>
      </c>
      <c r="CN57" s="175" t="s">
        <v>477</v>
      </c>
      <c r="CO57" s="179" t="s">
        <v>478</v>
      </c>
    </row>
    <row r="58" spans="2:93" s="168" customFormat="1" ht="80.099999999999994" customHeight="1" x14ac:dyDescent="0.25">
      <c r="B58" s="173" t="s">
        <v>51</v>
      </c>
      <c r="C58" s="166" t="s">
        <v>302</v>
      </c>
      <c r="D58" s="167" t="str">
        <f t="shared" si="1"/>
        <v>Fuel Break (383)</v>
      </c>
      <c r="E58" s="174">
        <f>CPPE_CO_2017!C57</f>
        <v>-1</v>
      </c>
      <c r="F58" s="175" t="s">
        <v>1696</v>
      </c>
      <c r="G58" s="176">
        <f>CPPE_CO_2017!D57</f>
        <v>-1</v>
      </c>
      <c r="H58" s="175" t="s">
        <v>1602</v>
      </c>
      <c r="I58" s="181">
        <f>CPPE_CO_2017!E57</f>
        <v>-1</v>
      </c>
      <c r="J58" s="175" t="s">
        <v>1696</v>
      </c>
      <c r="K58" s="181">
        <f>CPPE_CO_2017!F57</f>
        <v>-1</v>
      </c>
      <c r="L58" s="175" t="s">
        <v>1696</v>
      </c>
      <c r="M58" s="176">
        <f>CPPE_CO_2017!G57</f>
        <v>0</v>
      </c>
      <c r="N58" s="175"/>
      <c r="O58" s="176">
        <f>CPPE_CO_2017!H57</f>
        <v>0</v>
      </c>
      <c r="P58" s="175" t="s">
        <v>1697</v>
      </c>
      <c r="Q58" s="176">
        <f>CPPE_CO_2017!I57</f>
        <v>0</v>
      </c>
      <c r="R58" s="175" t="s">
        <v>1698</v>
      </c>
      <c r="S58" s="176">
        <f>CPPE_CO_2017!J57</f>
        <v>0</v>
      </c>
      <c r="T58" s="178"/>
      <c r="U58" s="176">
        <f>CPPE_CO_2017!K57</f>
        <v>0</v>
      </c>
      <c r="V58" s="175"/>
      <c r="W58" s="176">
        <f>CPPE_CO_2017!L57</f>
        <v>0</v>
      </c>
      <c r="X58" s="175"/>
      <c r="Y58" s="176">
        <f>CPPE_CO_2017!M57</f>
        <v>0</v>
      </c>
      <c r="Z58" s="175"/>
      <c r="AA58" s="176">
        <f>CPPE_CO_2017!N57</f>
        <v>0</v>
      </c>
      <c r="AB58" s="175" t="s">
        <v>1699</v>
      </c>
      <c r="AC58" s="176">
        <f>CPPE_CO_2017!O57</f>
        <v>0</v>
      </c>
      <c r="AD58" s="175"/>
      <c r="AE58" s="176">
        <f>CPPE_CO_2017!P57</f>
        <v>0</v>
      </c>
      <c r="AF58" s="178"/>
      <c r="AG58" s="176">
        <f>CPPE_CO_2017!Q57</f>
        <v>0</v>
      </c>
      <c r="AH58" s="175"/>
      <c r="AI58" s="176">
        <f>CPPE_CO_2017!R57</f>
        <v>0</v>
      </c>
      <c r="AJ58" s="175" t="s">
        <v>1700</v>
      </c>
      <c r="AK58" s="176">
        <f>CPPE_CO_2017!S57</f>
        <v>0</v>
      </c>
      <c r="AL58" s="178" t="s">
        <v>1701</v>
      </c>
      <c r="AM58" s="176">
        <f>CPPE_CO_2017!T57</f>
        <v>0</v>
      </c>
      <c r="AN58" s="175"/>
      <c r="AO58" s="176">
        <f>CPPE_CO_2017!U57</f>
        <v>0</v>
      </c>
      <c r="AP58" s="175"/>
      <c r="AQ58" s="176">
        <f>CPPE_CO_2017!V57</f>
        <v>0</v>
      </c>
      <c r="AR58" s="178"/>
      <c r="AS58" s="176">
        <f>CPPE_CO_2017!W57</f>
        <v>0</v>
      </c>
      <c r="AT58" s="178"/>
      <c r="AU58" s="176">
        <f>CPPE_CO_2017!X57</f>
        <v>0</v>
      </c>
      <c r="AV58" s="175"/>
      <c r="AW58" s="176">
        <f>CPPE_CO_2017!Y57</f>
        <v>0</v>
      </c>
      <c r="AX58" s="175"/>
      <c r="AY58" s="176">
        <f>CPPE_CO_2017!Z57</f>
        <v>0</v>
      </c>
      <c r="AZ58" s="175" t="s">
        <v>1702</v>
      </c>
      <c r="BA58" s="176">
        <f>CPPE_CO_2017!AA57</f>
        <v>0</v>
      </c>
      <c r="BB58" s="175"/>
      <c r="BC58" s="176">
        <f>CPPE_CO_2017!AB57</f>
        <v>0</v>
      </c>
      <c r="BD58" s="175"/>
      <c r="BE58" s="176">
        <f>CPPE_CO_2017!AC57</f>
        <v>0</v>
      </c>
      <c r="BF58" s="175"/>
      <c r="BG58" s="176">
        <f>CPPE_CO_2017!AD57</f>
        <v>1</v>
      </c>
      <c r="BH58" s="175" t="s">
        <v>1607</v>
      </c>
      <c r="BI58" s="176">
        <f>CPPE_CO_2017!AE57</f>
        <v>1</v>
      </c>
      <c r="BJ58" s="175" t="s">
        <v>1608</v>
      </c>
      <c r="BK58" s="176">
        <f>CPPE_CO_2017!AF57</f>
        <v>1</v>
      </c>
      <c r="BL58" s="175" t="s">
        <v>1609</v>
      </c>
      <c r="BM58" s="176">
        <f>CPPE_CO_2017!AG57</f>
        <v>0</v>
      </c>
      <c r="BN58" s="178"/>
      <c r="BO58" s="176">
        <f>CPPE_CO_2017!AH57</f>
        <v>2</v>
      </c>
      <c r="BP58" s="175" t="s">
        <v>1610</v>
      </c>
      <c r="BQ58" s="176">
        <f>CPPE_CO_2017!AI57</f>
        <v>0</v>
      </c>
      <c r="BR58" s="175"/>
      <c r="BS58" s="176">
        <f>CPPE_CO_2017!AJ57</f>
        <v>0</v>
      </c>
      <c r="BT58" s="175" t="s">
        <v>1703</v>
      </c>
      <c r="BU58" s="176">
        <f>CPPE_CO_2017!AK57</f>
        <v>4</v>
      </c>
      <c r="BV58" s="175" t="s">
        <v>1611</v>
      </c>
      <c r="BW58" s="176">
        <f>CPPE_CO_2017!AL57</f>
        <v>0</v>
      </c>
      <c r="BX58" s="175" t="s">
        <v>1704</v>
      </c>
      <c r="BY58" s="176">
        <f>CPPE_CO_2017!AM57</f>
        <v>0</v>
      </c>
      <c r="BZ58" s="175" t="s">
        <v>1705</v>
      </c>
      <c r="CA58" s="176">
        <f>CPPE_CO_2017!AN57</f>
        <v>0</v>
      </c>
      <c r="CB58" s="175"/>
      <c r="CC58" s="176">
        <f>CPPE_CO_2017!AO57</f>
        <v>0</v>
      </c>
      <c r="CD58" s="175" t="s">
        <v>1706</v>
      </c>
      <c r="CE58" s="176">
        <f>CPPE_CO_2017!AP57</f>
        <v>0</v>
      </c>
      <c r="CF58" s="175" t="s">
        <v>1707</v>
      </c>
      <c r="CG58" s="176">
        <f>CPPE_CO_2017!AQ57</f>
        <v>0</v>
      </c>
      <c r="CH58" s="178" t="s">
        <v>1708</v>
      </c>
      <c r="CI58" s="177">
        <v>0</v>
      </c>
      <c r="CJ58" s="175"/>
      <c r="CK58" s="176">
        <f>CPPE_CO_2017!AS57</f>
        <v>0</v>
      </c>
      <c r="CL58" s="175" t="s">
        <v>1613</v>
      </c>
      <c r="CM58" s="177">
        <v>0</v>
      </c>
      <c r="CN58" s="175"/>
      <c r="CO58" s="179" t="s">
        <v>1709</v>
      </c>
    </row>
    <row r="59" spans="2:93" s="168" customFormat="1" ht="80.099999999999994" customHeight="1" x14ac:dyDescent="0.25">
      <c r="B59" s="173" t="s">
        <v>52</v>
      </c>
      <c r="C59" s="166" t="s">
        <v>288</v>
      </c>
      <c r="D59" s="167" t="str">
        <f t="shared" si="1"/>
        <v>Grade Stabilization Structure (410)</v>
      </c>
      <c r="E59" s="174">
        <f>CPPE_CO_2017!C58</f>
        <v>0</v>
      </c>
      <c r="F59" s="175"/>
      <c r="G59" s="176">
        <f>CPPE_CO_2017!D58</f>
        <v>0</v>
      </c>
      <c r="H59" s="175"/>
      <c r="I59" s="177">
        <f>CPPE_CO_2017!E58</f>
        <v>0</v>
      </c>
      <c r="J59" s="175"/>
      <c r="K59" s="177">
        <f>CPPE_CO_2017!F58</f>
        <v>2</v>
      </c>
      <c r="L59" s="175" t="s">
        <v>962</v>
      </c>
      <c r="M59" s="176">
        <f>CPPE_CO_2017!G58</f>
        <v>2</v>
      </c>
      <c r="N59" s="175" t="s">
        <v>1548</v>
      </c>
      <c r="O59" s="176">
        <f>CPPE_CO_2017!H58</f>
        <v>0</v>
      </c>
      <c r="P59" s="175"/>
      <c r="Q59" s="176">
        <f>CPPE_CO_2017!I58</f>
        <v>0</v>
      </c>
      <c r="R59" s="175"/>
      <c r="S59" s="176">
        <f>CPPE_CO_2017!J58</f>
        <v>0</v>
      </c>
      <c r="T59" s="178"/>
      <c r="U59" s="176">
        <f>CPPE_CO_2017!K58</f>
        <v>0</v>
      </c>
      <c r="V59" s="175"/>
      <c r="W59" s="176">
        <f>CPPE_CO_2017!L58</f>
        <v>0</v>
      </c>
      <c r="X59" s="175"/>
      <c r="Y59" s="176">
        <f>CPPE_CO_2017!M58</f>
        <v>0</v>
      </c>
      <c r="Z59" s="175"/>
      <c r="AA59" s="176">
        <f>CPPE_CO_2017!N58</f>
        <v>0</v>
      </c>
      <c r="AB59" s="175"/>
      <c r="AC59" s="176">
        <f>CPPE_CO_2017!O58</f>
        <v>0</v>
      </c>
      <c r="AD59" s="175"/>
      <c r="AE59" s="176">
        <f>CPPE_CO_2017!P58</f>
        <v>0</v>
      </c>
      <c r="AF59" s="178"/>
      <c r="AG59" s="176">
        <f>CPPE_CO_2017!Q58</f>
        <v>0</v>
      </c>
      <c r="AH59" s="175"/>
      <c r="AI59" s="176">
        <f>CPPE_CO_2017!R58</f>
        <v>0</v>
      </c>
      <c r="AJ59" s="175"/>
      <c r="AK59" s="176">
        <f>CPPE_CO_2017!S58</f>
        <v>0</v>
      </c>
      <c r="AL59" s="178"/>
      <c r="AM59" s="176">
        <f>CPPE_CO_2017!T58</f>
        <v>0</v>
      </c>
      <c r="AN59" s="175"/>
      <c r="AO59" s="176">
        <f>CPPE_CO_2017!U58</f>
        <v>0</v>
      </c>
      <c r="AP59" s="175"/>
      <c r="AQ59" s="176">
        <f>CPPE_CO_2017!V58</f>
        <v>0</v>
      </c>
      <c r="AR59" s="178"/>
      <c r="AS59" s="176">
        <f>CPPE_CO_2017!W58</f>
        <v>0</v>
      </c>
      <c r="AT59" s="178"/>
      <c r="AU59" s="176">
        <f>CPPE_CO_2017!X58</f>
        <v>0</v>
      </c>
      <c r="AV59" s="175"/>
      <c r="AW59" s="176">
        <f>CPPE_CO_2017!Y58</f>
        <v>0</v>
      </c>
      <c r="AX59" s="175"/>
      <c r="AY59" s="176">
        <f>CPPE_CO_2017!Z58</f>
        <v>0</v>
      </c>
      <c r="AZ59" s="175" t="s">
        <v>1549</v>
      </c>
      <c r="BA59" s="176">
        <f>CPPE_CO_2017!AA58</f>
        <v>0</v>
      </c>
      <c r="BB59" s="175" t="s">
        <v>1550</v>
      </c>
      <c r="BC59" s="176">
        <f>CPPE_CO_2017!AB58</f>
        <v>2</v>
      </c>
      <c r="BD59" s="175"/>
      <c r="BE59" s="176">
        <f>CPPE_CO_2017!AC58</f>
        <v>0</v>
      </c>
      <c r="BF59" s="175"/>
      <c r="BG59" s="176">
        <f>CPPE_CO_2017!AD58</f>
        <v>0</v>
      </c>
      <c r="BH59" s="175"/>
      <c r="BI59" s="176">
        <f>CPPE_CO_2017!AE58</f>
        <v>0</v>
      </c>
      <c r="BJ59" s="175"/>
      <c r="BK59" s="176">
        <f>CPPE_CO_2017!AF58</f>
        <v>0</v>
      </c>
      <c r="BL59" s="175"/>
      <c r="BM59" s="176">
        <f>CPPE_CO_2017!AG58</f>
        <v>0</v>
      </c>
      <c r="BN59" s="178"/>
      <c r="BO59" s="176">
        <f>CPPE_CO_2017!AH58</f>
        <v>0</v>
      </c>
      <c r="BP59" s="175"/>
      <c r="BQ59" s="176">
        <f>CPPE_CO_2017!AI58</f>
        <v>0</v>
      </c>
      <c r="BR59" s="175"/>
      <c r="BS59" s="176">
        <f>CPPE_CO_2017!AJ58</f>
        <v>0</v>
      </c>
      <c r="BT59" s="175"/>
      <c r="BU59" s="176">
        <f>CPPE_CO_2017!AK58</f>
        <v>0</v>
      </c>
      <c r="BV59" s="175"/>
      <c r="BW59" s="176">
        <f>CPPE_CO_2017!AL58</f>
        <v>0</v>
      </c>
      <c r="BX59" s="175" t="s">
        <v>1551</v>
      </c>
      <c r="BY59" s="176">
        <f>CPPE_CO_2017!AM58</f>
        <v>0</v>
      </c>
      <c r="BZ59" s="175" t="s">
        <v>1552</v>
      </c>
      <c r="CA59" s="176">
        <f>CPPE_CO_2017!AN58</f>
        <v>0</v>
      </c>
      <c r="CB59" s="175" t="s">
        <v>1553</v>
      </c>
      <c r="CC59" s="176">
        <f>CPPE_CO_2017!AO58</f>
        <v>0</v>
      </c>
      <c r="CD59" s="175"/>
      <c r="CE59" s="176">
        <f>CPPE_CO_2017!AP58</f>
        <v>0</v>
      </c>
      <c r="CF59" s="175"/>
      <c r="CG59" s="176">
        <f>CPPE_CO_2017!AQ58</f>
        <v>0</v>
      </c>
      <c r="CH59" s="178"/>
      <c r="CI59" s="177">
        <v>0</v>
      </c>
      <c r="CJ59" s="175"/>
      <c r="CK59" s="176">
        <f>CPPE_CO_2017!AS58</f>
        <v>0</v>
      </c>
      <c r="CL59" s="175"/>
      <c r="CM59" s="177">
        <v>0</v>
      </c>
      <c r="CN59" s="175"/>
      <c r="CO59" s="180"/>
    </row>
    <row r="60" spans="2:93" s="168" customFormat="1" ht="80.099999999999994" customHeight="1" x14ac:dyDescent="0.25">
      <c r="B60" s="173" t="s">
        <v>53</v>
      </c>
      <c r="C60" s="166" t="s">
        <v>287</v>
      </c>
      <c r="D60" s="167" t="str">
        <f t="shared" si="1"/>
        <v>Grassed Waterway (412)</v>
      </c>
      <c r="E60" s="174">
        <f>CPPE_CO_2017!C59</f>
        <v>0</v>
      </c>
      <c r="F60" s="175"/>
      <c r="G60" s="176">
        <f>CPPE_CO_2017!D59</f>
        <v>0</v>
      </c>
      <c r="H60" s="175" t="s">
        <v>1523</v>
      </c>
      <c r="I60" s="177">
        <f>CPPE_CO_2017!E59</f>
        <v>4</v>
      </c>
      <c r="J60" s="175" t="s">
        <v>1524</v>
      </c>
      <c r="K60" s="177">
        <f>CPPE_CO_2017!F59</f>
        <v>4</v>
      </c>
      <c r="L60" s="175" t="s">
        <v>1525</v>
      </c>
      <c r="M60" s="176">
        <f>CPPE_CO_2017!G59</f>
        <v>1</v>
      </c>
      <c r="N60" s="175" t="s">
        <v>1526</v>
      </c>
      <c r="O60" s="176">
        <f>CPPE_CO_2017!H59</f>
        <v>0</v>
      </c>
      <c r="P60" s="175" t="s">
        <v>1527</v>
      </c>
      <c r="Q60" s="176">
        <f>CPPE_CO_2017!I59</f>
        <v>0</v>
      </c>
      <c r="R60" s="175"/>
      <c r="S60" s="176">
        <f>CPPE_CO_2017!J59</f>
        <v>0</v>
      </c>
      <c r="T60" s="178"/>
      <c r="U60" s="176">
        <f>CPPE_CO_2017!K59</f>
        <v>0</v>
      </c>
      <c r="V60" s="175" t="s">
        <v>1528</v>
      </c>
      <c r="W60" s="176">
        <f>CPPE_CO_2017!L59</f>
        <v>0</v>
      </c>
      <c r="X60" s="175" t="s">
        <v>1529</v>
      </c>
      <c r="Y60" s="176">
        <f>CPPE_CO_2017!M59</f>
        <v>3</v>
      </c>
      <c r="Z60" s="175" t="s">
        <v>1530</v>
      </c>
      <c r="AA60" s="176">
        <f>CPPE_CO_2017!N59</f>
        <v>2</v>
      </c>
      <c r="AB60" s="175" t="s">
        <v>1531</v>
      </c>
      <c r="AC60" s="176">
        <f>CPPE_CO_2017!O59</f>
        <v>0</v>
      </c>
      <c r="AD60" s="175"/>
      <c r="AE60" s="176">
        <f>CPPE_CO_2017!P59</f>
        <v>0</v>
      </c>
      <c r="AF60" s="178"/>
      <c r="AG60" s="176">
        <f>CPPE_CO_2017!Q59</f>
        <v>0</v>
      </c>
      <c r="AH60" s="175"/>
      <c r="AI60" s="176">
        <f>CPPE_CO_2017!R59</f>
        <v>2</v>
      </c>
      <c r="AJ60" s="175" t="s">
        <v>1532</v>
      </c>
      <c r="AK60" s="176">
        <f>CPPE_CO_2017!S59</f>
        <v>0</v>
      </c>
      <c r="AL60" s="178" t="s">
        <v>1533</v>
      </c>
      <c r="AM60" s="176">
        <f>CPPE_CO_2017!T59</f>
        <v>2</v>
      </c>
      <c r="AN60" s="175" t="s">
        <v>1534</v>
      </c>
      <c r="AO60" s="176">
        <f>CPPE_CO_2017!U59</f>
        <v>0</v>
      </c>
      <c r="AP60" s="175" t="s">
        <v>1535</v>
      </c>
      <c r="AQ60" s="176">
        <f>CPPE_CO_2017!V59</f>
        <v>1</v>
      </c>
      <c r="AR60" s="178" t="s">
        <v>1536</v>
      </c>
      <c r="AS60" s="176">
        <f>CPPE_CO_2017!W59</f>
        <v>0</v>
      </c>
      <c r="AT60" s="178"/>
      <c r="AU60" s="176">
        <f>CPPE_CO_2017!X59</f>
        <v>1</v>
      </c>
      <c r="AV60" s="175" t="s">
        <v>1537</v>
      </c>
      <c r="AW60" s="176">
        <f>CPPE_CO_2017!Y59</f>
        <v>0</v>
      </c>
      <c r="AX60" s="175"/>
      <c r="AY60" s="176">
        <f>CPPE_CO_2017!Z59</f>
        <v>1</v>
      </c>
      <c r="AZ60" s="175" t="s">
        <v>1538</v>
      </c>
      <c r="BA60" s="176">
        <f>CPPE_CO_2017!AA59</f>
        <v>0</v>
      </c>
      <c r="BB60" s="175" t="s">
        <v>1539</v>
      </c>
      <c r="BC60" s="176">
        <f>CPPE_CO_2017!AB59</f>
        <v>2</v>
      </c>
      <c r="BD60" s="175" t="s">
        <v>1540</v>
      </c>
      <c r="BE60" s="176">
        <f>CPPE_CO_2017!AC59</f>
        <v>0</v>
      </c>
      <c r="BF60" s="175"/>
      <c r="BG60" s="176">
        <f>CPPE_CO_2017!AD59</f>
        <v>0</v>
      </c>
      <c r="BH60" s="175"/>
      <c r="BI60" s="176">
        <f>CPPE_CO_2017!AE59</f>
        <v>0</v>
      </c>
      <c r="BJ60" s="175"/>
      <c r="BK60" s="176">
        <f>CPPE_CO_2017!AF59</f>
        <v>1</v>
      </c>
      <c r="BL60" s="175" t="s">
        <v>541</v>
      </c>
      <c r="BM60" s="176">
        <f>CPPE_CO_2017!AG59</f>
        <v>0</v>
      </c>
      <c r="BN60" s="178"/>
      <c r="BO60" s="176">
        <f>CPPE_CO_2017!AH59</f>
        <v>0</v>
      </c>
      <c r="BP60" s="175" t="s">
        <v>1541</v>
      </c>
      <c r="BQ60" s="176">
        <f>CPPE_CO_2017!AI59</f>
        <v>0</v>
      </c>
      <c r="BR60" s="175" t="s">
        <v>1542</v>
      </c>
      <c r="BS60" s="176">
        <f>CPPE_CO_2017!AJ59</f>
        <v>0</v>
      </c>
      <c r="BT60" s="175" t="s">
        <v>432</v>
      </c>
      <c r="BU60" s="176">
        <f>CPPE_CO_2017!AK59</f>
        <v>0</v>
      </c>
      <c r="BV60" s="175"/>
      <c r="BW60" s="176">
        <f>CPPE_CO_2017!AL59</f>
        <v>0</v>
      </c>
      <c r="BX60" s="175" t="s">
        <v>1543</v>
      </c>
      <c r="BY60" s="176">
        <f>CPPE_CO_2017!AM59</f>
        <v>0</v>
      </c>
      <c r="BZ60" s="175" t="s">
        <v>1544</v>
      </c>
      <c r="CA60" s="176">
        <f>CPPE_CO_2017!AN59</f>
        <v>0</v>
      </c>
      <c r="CB60" s="175" t="s">
        <v>1545</v>
      </c>
      <c r="CC60" s="176">
        <f>CPPE_CO_2017!AO59</f>
        <v>0</v>
      </c>
      <c r="CD60" s="175" t="s">
        <v>1546</v>
      </c>
      <c r="CE60" s="176">
        <f>CPPE_CO_2017!AP59</f>
        <v>0</v>
      </c>
      <c r="CF60" s="175" t="s">
        <v>600</v>
      </c>
      <c r="CG60" s="176">
        <f>CPPE_CO_2017!AQ59</f>
        <v>0</v>
      </c>
      <c r="CH60" s="178"/>
      <c r="CI60" s="177">
        <v>0</v>
      </c>
      <c r="CJ60" s="175"/>
      <c r="CK60" s="176">
        <f>CPPE_CO_2017!AS59</f>
        <v>0</v>
      </c>
      <c r="CL60" s="175" t="s">
        <v>1547</v>
      </c>
      <c r="CM60" s="177">
        <v>0</v>
      </c>
      <c r="CN60" s="175" t="s">
        <v>1547</v>
      </c>
      <c r="CO60" s="180"/>
    </row>
    <row r="61" spans="2:93" s="168" customFormat="1" ht="80.099999999999994" customHeight="1" x14ac:dyDescent="0.25">
      <c r="B61" s="173" t="s">
        <v>54</v>
      </c>
      <c r="C61" s="166" t="s">
        <v>261</v>
      </c>
      <c r="D61" s="167" t="str">
        <f t="shared" si="1"/>
        <v>Grazing Land Mechanical Treatment (548)</v>
      </c>
      <c r="E61" s="174">
        <f>CPPE_CO_2017!C60</f>
        <v>1</v>
      </c>
      <c r="F61" s="175" t="s">
        <v>1142</v>
      </c>
      <c r="G61" s="176">
        <f>CPPE_CO_2017!D60</f>
        <v>1</v>
      </c>
      <c r="H61" s="175" t="s">
        <v>1143</v>
      </c>
      <c r="I61" s="177">
        <f>CPPE_CO_2017!E60</f>
        <v>0</v>
      </c>
      <c r="J61" s="175" t="s">
        <v>2242</v>
      </c>
      <c r="K61" s="177">
        <f>CPPE_CO_2017!F60</f>
        <v>0</v>
      </c>
      <c r="L61" s="175" t="s">
        <v>2242</v>
      </c>
      <c r="M61" s="176">
        <f>CPPE_CO_2017!G60</f>
        <v>0</v>
      </c>
      <c r="N61" s="175" t="s">
        <v>2242</v>
      </c>
      <c r="O61" s="176">
        <f>CPPE_CO_2017!H60</f>
        <v>0</v>
      </c>
      <c r="P61" s="175" t="s">
        <v>1144</v>
      </c>
      <c r="Q61" s="176">
        <f>CPPE_CO_2017!I60</f>
        <v>0</v>
      </c>
      <c r="R61" s="175" t="s">
        <v>2242</v>
      </c>
      <c r="S61" s="176">
        <f>CPPE_CO_2017!J60</f>
        <v>0</v>
      </c>
      <c r="T61" s="178"/>
      <c r="U61" s="176">
        <f>CPPE_CO_2017!K60</f>
        <v>0</v>
      </c>
      <c r="V61" s="175" t="s">
        <v>2242</v>
      </c>
      <c r="W61" s="176">
        <f>CPPE_CO_2017!L60</f>
        <v>0</v>
      </c>
      <c r="X61" s="175" t="s">
        <v>2242</v>
      </c>
      <c r="Y61" s="176">
        <f>CPPE_CO_2017!M60</f>
        <v>2</v>
      </c>
      <c r="Z61" s="175" t="s">
        <v>1145</v>
      </c>
      <c r="AA61" s="176">
        <f>CPPE_CO_2017!N60</f>
        <v>0</v>
      </c>
      <c r="AB61" s="175" t="s">
        <v>2242</v>
      </c>
      <c r="AC61" s="176">
        <f>CPPE_CO_2017!O60</f>
        <v>0</v>
      </c>
      <c r="AD61" s="175"/>
      <c r="AE61" s="176">
        <f>CPPE_CO_2017!P60</f>
        <v>0</v>
      </c>
      <c r="AF61" s="178" t="s">
        <v>2242</v>
      </c>
      <c r="AG61" s="176">
        <f>CPPE_CO_2017!Q60</f>
        <v>2</v>
      </c>
      <c r="AH61" s="175" t="s">
        <v>1146</v>
      </c>
      <c r="AI61" s="176">
        <f>CPPE_CO_2017!R60</f>
        <v>0</v>
      </c>
      <c r="AJ61" s="175" t="s">
        <v>2242</v>
      </c>
      <c r="AK61" s="176">
        <f>CPPE_CO_2017!S60</f>
        <v>0</v>
      </c>
      <c r="AL61" s="178" t="s">
        <v>2243</v>
      </c>
      <c r="AM61" s="176">
        <f>CPPE_CO_2017!T60</f>
        <v>1</v>
      </c>
      <c r="AN61" s="175" t="s">
        <v>1147</v>
      </c>
      <c r="AO61" s="176">
        <f>CPPE_CO_2017!U60</f>
        <v>0</v>
      </c>
      <c r="AP61" s="175" t="s">
        <v>2243</v>
      </c>
      <c r="AQ61" s="176">
        <f>CPPE_CO_2017!V60</f>
        <v>0</v>
      </c>
      <c r="AR61" s="178" t="s">
        <v>2243</v>
      </c>
      <c r="AS61" s="176">
        <f>CPPE_CO_2017!W60</f>
        <v>0</v>
      </c>
      <c r="AT61" s="178" t="s">
        <v>2241</v>
      </c>
      <c r="AU61" s="176">
        <f>CPPE_CO_2017!X60</f>
        <v>1</v>
      </c>
      <c r="AV61" s="175" t="s">
        <v>1148</v>
      </c>
      <c r="AW61" s="176">
        <f>CPPE_CO_2017!Y60</f>
        <v>0</v>
      </c>
      <c r="AX61" s="175" t="s">
        <v>2241</v>
      </c>
      <c r="AY61" s="176">
        <f>CPPE_CO_2017!Z60</f>
        <v>3</v>
      </c>
      <c r="AZ61" s="175" t="s">
        <v>1149</v>
      </c>
      <c r="BA61" s="176">
        <f>CPPE_CO_2017!AA60</f>
        <v>0</v>
      </c>
      <c r="BB61" s="175"/>
      <c r="BC61" s="176">
        <f>CPPE_CO_2017!AB60</f>
        <v>0</v>
      </c>
      <c r="BD61" s="175" t="s">
        <v>2242</v>
      </c>
      <c r="BE61" s="176">
        <f>CPPE_CO_2017!AC60</f>
        <v>0</v>
      </c>
      <c r="BF61" s="175" t="s">
        <v>2242</v>
      </c>
      <c r="BG61" s="176">
        <f>CPPE_CO_2017!AD60</f>
        <v>-1</v>
      </c>
      <c r="BH61" s="175" t="s">
        <v>1150</v>
      </c>
      <c r="BI61" s="176">
        <f>CPPE_CO_2017!AE60</f>
        <v>0</v>
      </c>
      <c r="BJ61" s="175"/>
      <c r="BK61" s="176">
        <f>CPPE_CO_2017!AF60</f>
        <v>-2</v>
      </c>
      <c r="BL61" s="175" t="s">
        <v>1151</v>
      </c>
      <c r="BM61" s="176">
        <f>CPPE_CO_2017!AG60</f>
        <v>0</v>
      </c>
      <c r="BN61" s="178"/>
      <c r="BO61" s="176">
        <f>CPPE_CO_2017!AH60</f>
        <v>2</v>
      </c>
      <c r="BP61" s="175" t="s">
        <v>1152</v>
      </c>
      <c r="BQ61" s="176">
        <f>CPPE_CO_2017!AI60</f>
        <v>2</v>
      </c>
      <c r="BR61" s="175" t="s">
        <v>1153</v>
      </c>
      <c r="BS61" s="176">
        <f>CPPE_CO_2017!AJ60</f>
        <v>-1</v>
      </c>
      <c r="BT61" s="175" t="s">
        <v>1154</v>
      </c>
      <c r="BU61" s="176">
        <f>CPPE_CO_2017!AK60</f>
        <v>0</v>
      </c>
      <c r="BV61" s="175"/>
      <c r="BW61" s="176">
        <f>CPPE_CO_2017!AL60</f>
        <v>0</v>
      </c>
      <c r="BX61" s="175" t="s">
        <v>2242</v>
      </c>
      <c r="BY61" s="176">
        <f>CPPE_CO_2017!AM60</f>
        <v>0</v>
      </c>
      <c r="BZ61" s="175" t="s">
        <v>2242</v>
      </c>
      <c r="CA61" s="176">
        <f>CPPE_CO_2017!AN60</f>
        <v>0</v>
      </c>
      <c r="CB61" s="175" t="s">
        <v>2242</v>
      </c>
      <c r="CC61" s="176">
        <f>CPPE_CO_2017!AO60</f>
        <v>0</v>
      </c>
      <c r="CD61" s="175"/>
      <c r="CE61" s="176">
        <f>CPPE_CO_2017!AP60</f>
        <v>1</v>
      </c>
      <c r="CF61" s="175" t="s">
        <v>1155</v>
      </c>
      <c r="CG61" s="176">
        <f>CPPE_CO_2017!AQ60</f>
        <v>0</v>
      </c>
      <c r="CH61" s="178"/>
      <c r="CI61" s="177">
        <v>0</v>
      </c>
      <c r="CJ61" s="175"/>
      <c r="CK61" s="176">
        <f>CPPE_CO_2017!AS60</f>
        <v>0</v>
      </c>
      <c r="CL61" s="175"/>
      <c r="CM61" s="177">
        <v>0</v>
      </c>
      <c r="CN61" s="175"/>
      <c r="CO61" s="180"/>
    </row>
    <row r="62" spans="2:93" s="168" customFormat="1" ht="80.099999999999994" customHeight="1" x14ac:dyDescent="0.25">
      <c r="B62" s="173" t="s">
        <v>55</v>
      </c>
      <c r="C62" s="166" t="s">
        <v>320</v>
      </c>
      <c r="D62" s="167" t="str">
        <f t="shared" si="1"/>
        <v>Groundwater Testing (355)</v>
      </c>
      <c r="E62" s="174">
        <f>CPPE_CO_2017!C61</f>
        <v>0</v>
      </c>
      <c r="F62" s="175"/>
      <c r="G62" s="176">
        <f>CPPE_CO_2017!D61</f>
        <v>0</v>
      </c>
      <c r="H62" s="175"/>
      <c r="I62" s="177">
        <f>CPPE_CO_2017!E61</f>
        <v>0</v>
      </c>
      <c r="J62" s="175"/>
      <c r="K62" s="177">
        <f>CPPE_CO_2017!F61</f>
        <v>0</v>
      </c>
      <c r="L62" s="175"/>
      <c r="M62" s="176">
        <f>CPPE_CO_2017!G61</f>
        <v>0</v>
      </c>
      <c r="N62" s="175"/>
      <c r="O62" s="176">
        <f>CPPE_CO_2017!H61</f>
        <v>0</v>
      </c>
      <c r="P62" s="175"/>
      <c r="Q62" s="176">
        <f>CPPE_CO_2017!I61</f>
        <v>0</v>
      </c>
      <c r="R62" s="175"/>
      <c r="S62" s="176">
        <f>CPPE_CO_2017!J61</f>
        <v>0</v>
      </c>
      <c r="T62" s="178"/>
      <c r="U62" s="176">
        <f>CPPE_CO_2017!K61</f>
        <v>0</v>
      </c>
      <c r="V62" s="175"/>
      <c r="W62" s="176">
        <f>CPPE_CO_2017!L61</f>
        <v>0</v>
      </c>
      <c r="X62" s="175"/>
      <c r="Y62" s="176">
        <f>CPPE_CO_2017!M61</f>
        <v>0</v>
      </c>
      <c r="Z62" s="175"/>
      <c r="AA62" s="176">
        <f>CPPE_CO_2017!N61</f>
        <v>0</v>
      </c>
      <c r="AB62" s="175"/>
      <c r="AC62" s="176">
        <f>CPPE_CO_2017!O61</f>
        <v>0</v>
      </c>
      <c r="AD62" s="175"/>
      <c r="AE62" s="176">
        <f>CPPE_CO_2017!P61</f>
        <v>0</v>
      </c>
      <c r="AF62" s="178"/>
      <c r="AG62" s="176">
        <f>CPPE_CO_2017!Q61</f>
        <v>0</v>
      </c>
      <c r="AH62" s="175"/>
      <c r="AI62" s="176">
        <f>CPPE_CO_2017!R61</f>
        <v>0</v>
      </c>
      <c r="AJ62" s="175"/>
      <c r="AK62" s="176">
        <f>CPPE_CO_2017!S61</f>
        <v>0</v>
      </c>
      <c r="AL62" s="178" t="s">
        <v>1906</v>
      </c>
      <c r="AM62" s="176">
        <f>CPPE_CO_2017!T61</f>
        <v>0</v>
      </c>
      <c r="AN62" s="175"/>
      <c r="AO62" s="176">
        <f>CPPE_CO_2017!U61</f>
        <v>0</v>
      </c>
      <c r="AP62" s="175" t="s">
        <v>1907</v>
      </c>
      <c r="AQ62" s="176">
        <f>CPPE_CO_2017!V61</f>
        <v>0</v>
      </c>
      <c r="AR62" s="178"/>
      <c r="AS62" s="176">
        <f>CPPE_CO_2017!W61</f>
        <v>0</v>
      </c>
      <c r="AT62" s="178" t="s">
        <v>1908</v>
      </c>
      <c r="AU62" s="176">
        <f>CPPE_CO_2017!X61</f>
        <v>0</v>
      </c>
      <c r="AV62" s="175"/>
      <c r="AW62" s="176">
        <f>CPPE_CO_2017!Y61</f>
        <v>0</v>
      </c>
      <c r="AX62" s="175" t="s">
        <v>1909</v>
      </c>
      <c r="AY62" s="176">
        <f>CPPE_CO_2017!Z61</f>
        <v>0</v>
      </c>
      <c r="AZ62" s="175"/>
      <c r="BA62" s="176">
        <f>CPPE_CO_2017!AA61</f>
        <v>0</v>
      </c>
      <c r="BB62" s="175"/>
      <c r="BC62" s="176">
        <f>CPPE_CO_2017!AB61</f>
        <v>0</v>
      </c>
      <c r="BD62" s="175"/>
      <c r="BE62" s="176">
        <f>CPPE_CO_2017!AC61</f>
        <v>0</v>
      </c>
      <c r="BF62" s="175"/>
      <c r="BG62" s="176">
        <f>CPPE_CO_2017!AD61</f>
        <v>0</v>
      </c>
      <c r="BH62" s="175"/>
      <c r="BI62" s="176">
        <f>CPPE_CO_2017!AE61</f>
        <v>0</v>
      </c>
      <c r="BJ62" s="175"/>
      <c r="BK62" s="176">
        <f>CPPE_CO_2017!AF61</f>
        <v>0</v>
      </c>
      <c r="BL62" s="175"/>
      <c r="BM62" s="176">
        <f>CPPE_CO_2017!AG61</f>
        <v>0</v>
      </c>
      <c r="BN62" s="178"/>
      <c r="BO62" s="176">
        <f>CPPE_CO_2017!AH61</f>
        <v>0</v>
      </c>
      <c r="BP62" s="175"/>
      <c r="BQ62" s="176">
        <f>CPPE_CO_2017!AI61</f>
        <v>0</v>
      </c>
      <c r="BR62" s="175"/>
      <c r="BS62" s="176">
        <f>CPPE_CO_2017!AJ61</f>
        <v>0</v>
      </c>
      <c r="BT62" s="175"/>
      <c r="BU62" s="176">
        <f>CPPE_CO_2017!AK61</f>
        <v>0</v>
      </c>
      <c r="BV62" s="175"/>
      <c r="BW62" s="176">
        <f>CPPE_CO_2017!AL61</f>
        <v>0</v>
      </c>
      <c r="BX62" s="175"/>
      <c r="BY62" s="176">
        <f>CPPE_CO_2017!AM61</f>
        <v>0</v>
      </c>
      <c r="BZ62" s="175"/>
      <c r="CA62" s="176">
        <f>CPPE_CO_2017!AN61</f>
        <v>0</v>
      </c>
      <c r="CB62" s="175"/>
      <c r="CC62" s="176">
        <f>CPPE_CO_2017!AO61</f>
        <v>0</v>
      </c>
      <c r="CD62" s="175"/>
      <c r="CE62" s="176">
        <f>CPPE_CO_2017!AP61</f>
        <v>0</v>
      </c>
      <c r="CF62" s="175"/>
      <c r="CG62" s="176">
        <f>CPPE_CO_2017!AQ61</f>
        <v>0</v>
      </c>
      <c r="CH62" s="178"/>
      <c r="CI62" s="177">
        <v>0</v>
      </c>
      <c r="CJ62" s="175"/>
      <c r="CK62" s="176">
        <f>CPPE_CO_2017!AS61</f>
        <v>0</v>
      </c>
      <c r="CL62" s="175"/>
      <c r="CM62" s="177">
        <v>0</v>
      </c>
      <c r="CN62" s="175"/>
      <c r="CO62" s="180"/>
    </row>
    <row r="63" spans="2:93" s="168" customFormat="1" ht="80.099999999999994" customHeight="1" x14ac:dyDescent="0.25">
      <c r="B63" s="173" t="s">
        <v>56</v>
      </c>
      <c r="C63" s="166" t="s">
        <v>256</v>
      </c>
      <c r="D63" s="167" t="str">
        <f t="shared" si="1"/>
        <v>Heavy Use Area Protection (561)</v>
      </c>
      <c r="E63" s="174">
        <f>CPPE_CO_2017!C62</f>
        <v>2</v>
      </c>
      <c r="F63" s="175" t="s">
        <v>1058</v>
      </c>
      <c r="G63" s="176">
        <f>CPPE_CO_2017!D62</f>
        <v>2</v>
      </c>
      <c r="H63" s="175" t="s">
        <v>1059</v>
      </c>
      <c r="I63" s="177">
        <f>CPPE_CO_2017!E62</f>
        <v>2</v>
      </c>
      <c r="J63" s="175" t="s">
        <v>1060</v>
      </c>
      <c r="K63" s="177">
        <f>CPPE_CO_2017!F62</f>
        <v>0</v>
      </c>
      <c r="L63" s="175" t="s">
        <v>1061</v>
      </c>
      <c r="M63" s="176">
        <f>CPPE_CO_2017!G62</f>
        <v>0</v>
      </c>
      <c r="N63" s="175" t="s">
        <v>1061</v>
      </c>
      <c r="O63" s="176">
        <f>CPPE_CO_2017!H62</f>
        <v>0</v>
      </c>
      <c r="P63" s="175" t="s">
        <v>1062</v>
      </c>
      <c r="Q63" s="176">
        <f>CPPE_CO_2017!I62</f>
        <v>0</v>
      </c>
      <c r="R63" s="175" t="s">
        <v>1063</v>
      </c>
      <c r="S63" s="176">
        <f>CPPE_CO_2017!J62</f>
        <v>0</v>
      </c>
      <c r="T63" s="178"/>
      <c r="U63" s="176">
        <f>CPPE_CO_2017!K62</f>
        <v>0</v>
      </c>
      <c r="V63" s="175" t="s">
        <v>1064</v>
      </c>
      <c r="W63" s="176">
        <f>CPPE_CO_2017!L62</f>
        <v>0</v>
      </c>
      <c r="X63" s="175"/>
      <c r="Y63" s="176">
        <f>CPPE_CO_2017!M62</f>
        <v>0</v>
      </c>
      <c r="Z63" s="175" t="s">
        <v>1065</v>
      </c>
      <c r="AA63" s="176">
        <f>CPPE_CO_2017!N62</f>
        <v>0</v>
      </c>
      <c r="AB63" s="175"/>
      <c r="AC63" s="176">
        <f>CPPE_CO_2017!O62</f>
        <v>0</v>
      </c>
      <c r="AD63" s="175"/>
      <c r="AE63" s="176">
        <f>CPPE_CO_2017!P62</f>
        <v>0</v>
      </c>
      <c r="AF63" s="178"/>
      <c r="AG63" s="176">
        <f>CPPE_CO_2017!Q62</f>
        <v>0</v>
      </c>
      <c r="AH63" s="175"/>
      <c r="AI63" s="176">
        <f>CPPE_CO_2017!R62</f>
        <v>0</v>
      </c>
      <c r="AJ63" s="175" t="s">
        <v>1066</v>
      </c>
      <c r="AK63" s="176">
        <f>CPPE_CO_2017!S62</f>
        <v>0</v>
      </c>
      <c r="AL63" s="178" t="s">
        <v>1067</v>
      </c>
      <c r="AM63" s="176">
        <f>CPPE_CO_2017!T62</f>
        <v>0</v>
      </c>
      <c r="AN63" s="175"/>
      <c r="AO63" s="176">
        <f>CPPE_CO_2017!U62</f>
        <v>0</v>
      </c>
      <c r="AP63" s="175"/>
      <c r="AQ63" s="176">
        <f>CPPE_CO_2017!V62</f>
        <v>0</v>
      </c>
      <c r="AR63" s="178"/>
      <c r="AS63" s="176">
        <f>CPPE_CO_2017!W62</f>
        <v>0</v>
      </c>
      <c r="AT63" s="178"/>
      <c r="AU63" s="176">
        <f>CPPE_CO_2017!X62</f>
        <v>0</v>
      </c>
      <c r="AV63" s="175" t="s">
        <v>1068</v>
      </c>
      <c r="AW63" s="176">
        <f>CPPE_CO_2017!Y62</f>
        <v>0</v>
      </c>
      <c r="AX63" s="175"/>
      <c r="AY63" s="176">
        <f>CPPE_CO_2017!Z62</f>
        <v>0</v>
      </c>
      <c r="AZ63" s="175" t="s">
        <v>1052</v>
      </c>
      <c r="BA63" s="176">
        <f>CPPE_CO_2017!AA62</f>
        <v>0</v>
      </c>
      <c r="BB63" s="175" t="s">
        <v>1069</v>
      </c>
      <c r="BC63" s="176">
        <f>CPPE_CO_2017!AB62</f>
        <v>2</v>
      </c>
      <c r="BD63" s="175"/>
      <c r="BE63" s="176">
        <f>CPPE_CO_2017!AC62</f>
        <v>0</v>
      </c>
      <c r="BF63" s="175"/>
      <c r="BG63" s="176">
        <f>CPPE_CO_2017!AD62</f>
        <v>2</v>
      </c>
      <c r="BH63" s="175" t="s">
        <v>1070</v>
      </c>
      <c r="BI63" s="176">
        <f>CPPE_CO_2017!AE62</f>
        <v>0</v>
      </c>
      <c r="BJ63" s="175"/>
      <c r="BK63" s="176">
        <f>CPPE_CO_2017!AF62</f>
        <v>0</v>
      </c>
      <c r="BL63" s="175" t="s">
        <v>1071</v>
      </c>
      <c r="BM63" s="176">
        <f>CPPE_CO_2017!AG62</f>
        <v>0</v>
      </c>
      <c r="BN63" s="178"/>
      <c r="BO63" s="176">
        <f>CPPE_CO_2017!AH62</f>
        <v>0</v>
      </c>
      <c r="BP63" s="175" t="s">
        <v>516</v>
      </c>
      <c r="BQ63" s="176">
        <f>CPPE_CO_2017!AI62</f>
        <v>0</v>
      </c>
      <c r="BR63" s="175" t="s">
        <v>1072</v>
      </c>
      <c r="BS63" s="176">
        <f>CPPE_CO_2017!AJ62</f>
        <v>0</v>
      </c>
      <c r="BT63" s="175" t="s">
        <v>432</v>
      </c>
      <c r="BU63" s="176">
        <f>CPPE_CO_2017!AK62</f>
        <v>0</v>
      </c>
      <c r="BV63" s="175" t="s">
        <v>1073</v>
      </c>
      <c r="BW63" s="176">
        <f>CPPE_CO_2017!AL62</f>
        <v>0</v>
      </c>
      <c r="BX63" s="175" t="s">
        <v>1074</v>
      </c>
      <c r="BY63" s="176">
        <f>CPPE_CO_2017!AM62</f>
        <v>0</v>
      </c>
      <c r="BZ63" s="175" t="s">
        <v>1075</v>
      </c>
      <c r="CA63" s="176">
        <f>CPPE_CO_2017!AN62</f>
        <v>0</v>
      </c>
      <c r="CB63" s="175" t="s">
        <v>1076</v>
      </c>
      <c r="CC63" s="176">
        <f>CPPE_CO_2017!AO62</f>
        <v>0</v>
      </c>
      <c r="CD63" s="175" t="s">
        <v>1057</v>
      </c>
      <c r="CE63" s="176">
        <f>CPPE_CO_2017!AP62</f>
        <v>0</v>
      </c>
      <c r="CF63" s="175"/>
      <c r="CG63" s="176">
        <f>CPPE_CO_2017!AQ62</f>
        <v>0</v>
      </c>
      <c r="CH63" s="178"/>
      <c r="CI63" s="177">
        <v>0</v>
      </c>
      <c r="CJ63" s="175"/>
      <c r="CK63" s="176">
        <f>CPPE_CO_2017!AS62</f>
        <v>0</v>
      </c>
      <c r="CL63" s="175"/>
      <c r="CM63" s="177">
        <v>0</v>
      </c>
      <c r="CN63" s="175"/>
      <c r="CO63" s="180"/>
    </row>
    <row r="64" spans="2:93" s="168" customFormat="1" ht="80.099999999999994" customHeight="1" x14ac:dyDescent="0.25">
      <c r="B64" s="173" t="s">
        <v>57</v>
      </c>
      <c r="C64" s="166" t="s">
        <v>340</v>
      </c>
      <c r="D64" s="167" t="str">
        <f t="shared" si="1"/>
        <v>Herbaceous Weed Control (315)</v>
      </c>
      <c r="E64" s="174">
        <f>CPPE_CO_2017!C63</f>
        <v>2</v>
      </c>
      <c r="F64" s="175" t="s">
        <v>2164</v>
      </c>
      <c r="G64" s="176">
        <f>CPPE_CO_2017!D63</f>
        <v>2</v>
      </c>
      <c r="H64" s="175" t="s">
        <v>2165</v>
      </c>
      <c r="I64" s="181">
        <f>CPPE_CO_2017!E63</f>
        <v>2</v>
      </c>
      <c r="J64" s="175" t="s">
        <v>2166</v>
      </c>
      <c r="K64" s="181">
        <f>CPPE_CO_2017!F63</f>
        <v>2</v>
      </c>
      <c r="L64" s="175" t="s">
        <v>2166</v>
      </c>
      <c r="M64" s="176">
        <f>CPPE_CO_2017!G63</f>
        <v>4</v>
      </c>
      <c r="N64" s="175" t="s">
        <v>2166</v>
      </c>
      <c r="O64" s="176">
        <f>CPPE_CO_2017!H63</f>
        <v>0</v>
      </c>
      <c r="P64" s="175" t="s">
        <v>2242</v>
      </c>
      <c r="Q64" s="176">
        <f>CPPE_CO_2017!I63</f>
        <v>0</v>
      </c>
      <c r="R64" s="175" t="s">
        <v>2242</v>
      </c>
      <c r="S64" s="176">
        <f>CPPE_CO_2017!J63</f>
        <v>0</v>
      </c>
      <c r="T64" s="178"/>
      <c r="U64" s="176">
        <f>CPPE_CO_2017!K63</f>
        <v>0</v>
      </c>
      <c r="V64" s="175" t="s">
        <v>2243</v>
      </c>
      <c r="W64" s="176">
        <f>CPPE_CO_2017!L63</f>
        <v>0</v>
      </c>
      <c r="X64" s="175" t="s">
        <v>2243</v>
      </c>
      <c r="Y64" s="176">
        <f>CPPE_CO_2017!M63</f>
        <v>0</v>
      </c>
      <c r="Z64" s="175" t="s">
        <v>2243</v>
      </c>
      <c r="AA64" s="176">
        <f>CPPE_CO_2017!N63</f>
        <v>0</v>
      </c>
      <c r="AB64" s="175" t="s">
        <v>2243</v>
      </c>
      <c r="AC64" s="176">
        <f>CPPE_CO_2017!O63</f>
        <v>0</v>
      </c>
      <c r="AD64" s="175"/>
      <c r="AE64" s="176">
        <f>CPPE_CO_2017!P63</f>
        <v>2</v>
      </c>
      <c r="AF64" s="178" t="s">
        <v>2167</v>
      </c>
      <c r="AG64" s="176">
        <f>CPPE_CO_2017!Q63</f>
        <v>1</v>
      </c>
      <c r="AH64" s="175" t="s">
        <v>2242</v>
      </c>
      <c r="AI64" s="176">
        <f>CPPE_CO_2017!R63</f>
        <v>-1</v>
      </c>
      <c r="AJ64" s="175" t="s">
        <v>2168</v>
      </c>
      <c r="AK64" s="176">
        <f>CPPE_CO_2017!S63</f>
        <v>0</v>
      </c>
      <c r="AL64" s="178" t="s">
        <v>2242</v>
      </c>
      <c r="AM64" s="176">
        <f>CPPE_CO_2017!T63</f>
        <v>0</v>
      </c>
      <c r="AN64" s="175" t="s">
        <v>2169</v>
      </c>
      <c r="AO64" s="176">
        <f>CPPE_CO_2017!U63</f>
        <v>0</v>
      </c>
      <c r="AP64" s="175"/>
      <c r="AQ64" s="176">
        <f>CPPE_CO_2017!V63</f>
        <v>0</v>
      </c>
      <c r="AR64" s="178" t="s">
        <v>2242</v>
      </c>
      <c r="AS64" s="176">
        <f>CPPE_CO_2017!W63</f>
        <v>0</v>
      </c>
      <c r="AT64" s="178" t="s">
        <v>2242</v>
      </c>
      <c r="AU64" s="176">
        <f>CPPE_CO_2017!X63</f>
        <v>0</v>
      </c>
      <c r="AV64" s="175"/>
      <c r="AW64" s="176">
        <f>CPPE_CO_2017!Y63</f>
        <v>0</v>
      </c>
      <c r="AX64" s="178" t="s">
        <v>2242</v>
      </c>
      <c r="AY64" s="176">
        <f>CPPE_CO_2017!Z63</f>
        <v>0</v>
      </c>
      <c r="AZ64" s="175" t="s">
        <v>2169</v>
      </c>
      <c r="BA64" s="176">
        <f>CPPE_CO_2017!AA63</f>
        <v>0</v>
      </c>
      <c r="BB64" s="175" t="s">
        <v>2170</v>
      </c>
      <c r="BC64" s="176">
        <f>CPPE_CO_2017!AB63</f>
        <v>0</v>
      </c>
      <c r="BD64" s="175" t="s">
        <v>2242</v>
      </c>
      <c r="BE64" s="176">
        <f>CPPE_CO_2017!AC63</f>
        <v>0</v>
      </c>
      <c r="BF64" s="175" t="s">
        <v>2242</v>
      </c>
      <c r="BG64" s="176">
        <f>CPPE_CO_2017!AD63</f>
        <v>0</v>
      </c>
      <c r="BH64" s="175" t="s">
        <v>2171</v>
      </c>
      <c r="BI64" s="176">
        <f>CPPE_CO_2017!AE63</f>
        <v>0</v>
      </c>
      <c r="BJ64" s="175" t="s">
        <v>2172</v>
      </c>
      <c r="BK64" s="176">
        <f>CPPE_CO_2017!AF63</f>
        <v>0</v>
      </c>
      <c r="BL64" s="175" t="s">
        <v>2173</v>
      </c>
      <c r="BM64" s="176">
        <f>CPPE_CO_2017!AG63</f>
        <v>0</v>
      </c>
      <c r="BN64" s="178"/>
      <c r="BO64" s="176">
        <f>CPPE_CO_2017!AH63</f>
        <v>2</v>
      </c>
      <c r="BP64" s="175" t="s">
        <v>2174</v>
      </c>
      <c r="BQ64" s="176">
        <f>CPPE_CO_2017!AI63</f>
        <v>4</v>
      </c>
      <c r="BR64" s="175" t="s">
        <v>2175</v>
      </c>
      <c r="BS64" s="176">
        <f>CPPE_CO_2017!AJ63</f>
        <v>4</v>
      </c>
      <c r="BT64" s="175" t="s">
        <v>2176</v>
      </c>
      <c r="BU64" s="176">
        <f>CPPE_CO_2017!AK63</f>
        <v>1</v>
      </c>
      <c r="BV64" s="175" t="s">
        <v>2177</v>
      </c>
      <c r="BW64" s="176">
        <f>CPPE_CO_2017!AL63</f>
        <v>2</v>
      </c>
      <c r="BX64" s="175" t="s">
        <v>2178</v>
      </c>
      <c r="BY64" s="176">
        <f>CPPE_CO_2017!AM63</f>
        <v>2</v>
      </c>
      <c r="BZ64" s="175" t="s">
        <v>2179</v>
      </c>
      <c r="CA64" s="176">
        <f>CPPE_CO_2017!AN63</f>
        <v>0</v>
      </c>
      <c r="CB64" s="175"/>
      <c r="CC64" s="176">
        <f>CPPE_CO_2017!AO63</f>
        <v>1</v>
      </c>
      <c r="CD64" s="175" t="s">
        <v>2180</v>
      </c>
      <c r="CE64" s="176">
        <f>CPPE_CO_2017!AP63</f>
        <v>4</v>
      </c>
      <c r="CF64" s="175" t="s">
        <v>2181</v>
      </c>
      <c r="CG64" s="176">
        <f>CPPE_CO_2017!AQ63</f>
        <v>0</v>
      </c>
      <c r="CH64" s="178"/>
      <c r="CI64" s="177">
        <v>0</v>
      </c>
      <c r="CJ64" s="175"/>
      <c r="CK64" s="176">
        <f>CPPE_CO_2017!AS63</f>
        <v>0</v>
      </c>
      <c r="CL64" s="175"/>
      <c r="CM64" s="177">
        <v>0</v>
      </c>
      <c r="CN64" s="175"/>
      <c r="CO64" s="179" t="s">
        <v>2182</v>
      </c>
    </row>
    <row r="65" spans="2:93" s="168" customFormat="1" ht="80.099999999999994" customHeight="1" x14ac:dyDescent="0.25">
      <c r="B65" s="173" t="s">
        <v>58</v>
      </c>
      <c r="C65" s="166" t="s">
        <v>237</v>
      </c>
      <c r="D65" s="167" t="str">
        <f t="shared" si="1"/>
        <v>Herbaceous Wind Barriers (603)</v>
      </c>
      <c r="E65" s="174">
        <f>CPPE_CO_2017!C64</f>
        <v>0</v>
      </c>
      <c r="F65" s="175"/>
      <c r="G65" s="176">
        <f>CPPE_CO_2017!D64</f>
        <v>4</v>
      </c>
      <c r="H65" s="175" t="s">
        <v>823</v>
      </c>
      <c r="I65" s="177">
        <f>CPPE_CO_2017!E64</f>
        <v>0</v>
      </c>
      <c r="J65" s="175"/>
      <c r="K65" s="177">
        <f>CPPE_CO_2017!F64</f>
        <v>0</v>
      </c>
      <c r="L65" s="175"/>
      <c r="M65" s="176">
        <f>CPPE_CO_2017!G64</f>
        <v>0</v>
      </c>
      <c r="N65" s="175"/>
      <c r="O65" s="176">
        <f>CPPE_CO_2017!H64</f>
        <v>2</v>
      </c>
      <c r="P65" s="175" t="s">
        <v>824</v>
      </c>
      <c r="Q65" s="176">
        <f>CPPE_CO_2017!I64</f>
        <v>0</v>
      </c>
      <c r="R65" s="175"/>
      <c r="S65" s="176">
        <f>CPPE_CO_2017!J64</f>
        <v>0</v>
      </c>
      <c r="T65" s="178"/>
      <c r="U65" s="176">
        <f>CPPE_CO_2017!K64</f>
        <v>0</v>
      </c>
      <c r="V65" s="175"/>
      <c r="W65" s="176">
        <f>CPPE_CO_2017!L64</f>
        <v>0</v>
      </c>
      <c r="X65" s="175"/>
      <c r="Y65" s="176">
        <f>CPPE_CO_2017!M64</f>
        <v>0</v>
      </c>
      <c r="Z65" s="175"/>
      <c r="AA65" s="176">
        <f>CPPE_CO_2017!N64</f>
        <v>0</v>
      </c>
      <c r="AB65" s="175"/>
      <c r="AC65" s="176">
        <f>CPPE_CO_2017!O64</f>
        <v>2</v>
      </c>
      <c r="AD65" s="175"/>
      <c r="AE65" s="176">
        <f>CPPE_CO_2017!P64</f>
        <v>0</v>
      </c>
      <c r="AF65" s="178"/>
      <c r="AG65" s="176">
        <f>CPPE_CO_2017!Q64</f>
        <v>3</v>
      </c>
      <c r="AH65" s="175" t="s">
        <v>825</v>
      </c>
      <c r="AI65" s="176">
        <f>CPPE_CO_2017!R64</f>
        <v>1</v>
      </c>
      <c r="AJ65" s="175" t="s">
        <v>826</v>
      </c>
      <c r="AK65" s="176">
        <f>CPPE_CO_2017!S64</f>
        <v>0</v>
      </c>
      <c r="AL65" s="178"/>
      <c r="AM65" s="176">
        <f>CPPE_CO_2017!T64</f>
        <v>1</v>
      </c>
      <c r="AN65" s="175" t="s">
        <v>827</v>
      </c>
      <c r="AO65" s="176">
        <f>CPPE_CO_2017!U64</f>
        <v>0</v>
      </c>
      <c r="AP65" s="175"/>
      <c r="AQ65" s="176">
        <f>CPPE_CO_2017!V64</f>
        <v>0</v>
      </c>
      <c r="AR65" s="178"/>
      <c r="AS65" s="176">
        <f>CPPE_CO_2017!W64</f>
        <v>0</v>
      </c>
      <c r="AT65" s="178"/>
      <c r="AU65" s="176">
        <f>CPPE_CO_2017!X64</f>
        <v>1</v>
      </c>
      <c r="AV65" s="175"/>
      <c r="AW65" s="176">
        <f>CPPE_CO_2017!Y64</f>
        <v>0</v>
      </c>
      <c r="AX65" s="175"/>
      <c r="AY65" s="176">
        <f>CPPE_CO_2017!Z64</f>
        <v>0</v>
      </c>
      <c r="AZ65" s="175" t="s">
        <v>828</v>
      </c>
      <c r="BA65" s="176">
        <f>CPPE_CO_2017!AA64</f>
        <v>0</v>
      </c>
      <c r="BB65" s="175"/>
      <c r="BC65" s="176">
        <f>CPPE_CO_2017!AB64</f>
        <v>1</v>
      </c>
      <c r="BD65" s="175"/>
      <c r="BE65" s="176">
        <f>CPPE_CO_2017!AC64</f>
        <v>0</v>
      </c>
      <c r="BF65" s="175"/>
      <c r="BG65" s="176">
        <f>CPPE_CO_2017!AD64</f>
        <v>2</v>
      </c>
      <c r="BH65" s="175" t="s">
        <v>829</v>
      </c>
      <c r="BI65" s="176">
        <f>CPPE_CO_2017!AE64</f>
        <v>0</v>
      </c>
      <c r="BJ65" s="175"/>
      <c r="BK65" s="176">
        <f>CPPE_CO_2017!AF64</f>
        <v>2</v>
      </c>
      <c r="BL65" s="175" t="s">
        <v>830</v>
      </c>
      <c r="BM65" s="176">
        <f>CPPE_CO_2017!AG64</f>
        <v>0</v>
      </c>
      <c r="BN65" s="178"/>
      <c r="BO65" s="176">
        <f>CPPE_CO_2017!AH64</f>
        <v>2</v>
      </c>
      <c r="BP65" s="175" t="s">
        <v>831</v>
      </c>
      <c r="BQ65" s="176">
        <f>CPPE_CO_2017!AI64</f>
        <v>0</v>
      </c>
      <c r="BR65" s="175" t="s">
        <v>431</v>
      </c>
      <c r="BS65" s="176">
        <f>CPPE_CO_2017!AJ64</f>
        <v>0</v>
      </c>
      <c r="BT65" s="175" t="s">
        <v>432</v>
      </c>
      <c r="BU65" s="176">
        <f>CPPE_CO_2017!AK64</f>
        <v>0</v>
      </c>
      <c r="BV65" s="175"/>
      <c r="BW65" s="176">
        <f>CPPE_CO_2017!AL64</f>
        <v>1</v>
      </c>
      <c r="BX65" s="175" t="s">
        <v>454</v>
      </c>
      <c r="BY65" s="176">
        <f>CPPE_CO_2017!AM64</f>
        <v>1</v>
      </c>
      <c r="BZ65" s="175" t="s">
        <v>455</v>
      </c>
      <c r="CA65" s="176">
        <f>CPPE_CO_2017!AN64</f>
        <v>0</v>
      </c>
      <c r="CB65" s="175"/>
      <c r="CC65" s="176">
        <f>CPPE_CO_2017!AO64</f>
        <v>0</v>
      </c>
      <c r="CD65" s="175" t="s">
        <v>832</v>
      </c>
      <c r="CE65" s="176">
        <f>CPPE_CO_2017!AP64</f>
        <v>0</v>
      </c>
      <c r="CF65" s="175"/>
      <c r="CG65" s="176">
        <f>CPPE_CO_2017!AQ64</f>
        <v>0</v>
      </c>
      <c r="CH65" s="178"/>
      <c r="CI65" s="177">
        <v>0</v>
      </c>
      <c r="CJ65" s="175"/>
      <c r="CK65" s="176">
        <f>CPPE_CO_2017!AS64</f>
        <v>0</v>
      </c>
      <c r="CL65" s="175"/>
      <c r="CM65" s="177">
        <v>0</v>
      </c>
      <c r="CN65" s="175"/>
      <c r="CO65" s="180"/>
    </row>
    <row r="66" spans="2:93" s="168" customFormat="1" ht="80.099999999999994" customHeight="1" x14ac:dyDescent="0.25">
      <c r="B66" s="173" t="s">
        <v>59</v>
      </c>
      <c r="C66" s="166" t="s">
        <v>335</v>
      </c>
      <c r="D66" s="167" t="str">
        <f t="shared" si="1"/>
        <v>High Tunnel System (325)</v>
      </c>
      <c r="E66" s="174">
        <f>CPPE_CO_2017!C65</f>
        <v>2</v>
      </c>
      <c r="F66" s="175"/>
      <c r="G66" s="176">
        <f>CPPE_CO_2017!D65</f>
        <v>2</v>
      </c>
      <c r="H66" s="175"/>
      <c r="I66" s="177">
        <f>CPPE_CO_2017!E65</f>
        <v>-1</v>
      </c>
      <c r="J66" s="175" t="s">
        <v>2108</v>
      </c>
      <c r="K66" s="177">
        <f>CPPE_CO_2017!F65</f>
        <v>0</v>
      </c>
      <c r="L66" s="175"/>
      <c r="M66" s="176">
        <f>CPPE_CO_2017!G65</f>
        <v>0</v>
      </c>
      <c r="N66" s="175"/>
      <c r="O66" s="176">
        <f>CPPE_CO_2017!H65</f>
        <v>0</v>
      </c>
      <c r="P66" s="175"/>
      <c r="Q66" s="176">
        <f>CPPE_CO_2017!I65</f>
        <v>0</v>
      </c>
      <c r="R66" s="175"/>
      <c r="S66" s="176">
        <f>CPPE_CO_2017!J65</f>
        <v>0</v>
      </c>
      <c r="T66" s="178"/>
      <c r="U66" s="176">
        <f>CPPE_CO_2017!K65</f>
        <v>0</v>
      </c>
      <c r="V66" s="175"/>
      <c r="W66" s="176">
        <f>CPPE_CO_2017!L65</f>
        <v>0</v>
      </c>
      <c r="X66" s="175"/>
      <c r="Y66" s="176">
        <f>CPPE_CO_2017!M65</f>
        <v>-3</v>
      </c>
      <c r="Z66" s="175" t="s">
        <v>2109</v>
      </c>
      <c r="AA66" s="176">
        <f>CPPE_CO_2017!N65</f>
        <v>0</v>
      </c>
      <c r="AB66" s="175"/>
      <c r="AC66" s="176">
        <f>CPPE_CO_2017!O65</f>
        <v>0</v>
      </c>
      <c r="AD66" s="175"/>
      <c r="AE66" s="176">
        <f>CPPE_CO_2017!P65</f>
        <v>0</v>
      </c>
      <c r="AF66" s="178"/>
      <c r="AG66" s="176">
        <f>CPPE_CO_2017!Q65</f>
        <v>-1</v>
      </c>
      <c r="AH66" s="175" t="s">
        <v>2110</v>
      </c>
      <c r="AI66" s="176">
        <f>CPPE_CO_2017!R65</f>
        <v>0</v>
      </c>
      <c r="AJ66" s="175"/>
      <c r="AK66" s="176">
        <f>CPPE_CO_2017!S65</f>
        <v>0</v>
      </c>
      <c r="AL66" s="178"/>
      <c r="AM66" s="176">
        <f>CPPE_CO_2017!T65</f>
        <v>0</v>
      </c>
      <c r="AN66" s="175"/>
      <c r="AO66" s="176">
        <f>CPPE_CO_2017!U65</f>
        <v>0</v>
      </c>
      <c r="AP66" s="175"/>
      <c r="AQ66" s="176">
        <f>CPPE_CO_2017!V65</f>
        <v>0</v>
      </c>
      <c r="AR66" s="178"/>
      <c r="AS66" s="176">
        <f>CPPE_CO_2017!W65</f>
        <v>0</v>
      </c>
      <c r="AT66" s="178"/>
      <c r="AU66" s="176">
        <f>CPPE_CO_2017!X65</f>
        <v>0</v>
      </c>
      <c r="AV66" s="175"/>
      <c r="AW66" s="176">
        <f>CPPE_CO_2017!Y65</f>
        <v>0</v>
      </c>
      <c r="AX66" s="175"/>
      <c r="AY66" s="176">
        <f>CPPE_CO_2017!Z65</f>
        <v>0</v>
      </c>
      <c r="AZ66" s="175" t="s">
        <v>2111</v>
      </c>
      <c r="BA66" s="176">
        <f>CPPE_CO_2017!AA65</f>
        <v>0</v>
      </c>
      <c r="BB66" s="175"/>
      <c r="BC66" s="176">
        <f>CPPE_CO_2017!AB65</f>
        <v>-1</v>
      </c>
      <c r="BD66" s="175"/>
      <c r="BE66" s="176">
        <f>CPPE_CO_2017!AC65</f>
        <v>0</v>
      </c>
      <c r="BF66" s="175"/>
      <c r="BG66" s="176">
        <f>CPPE_CO_2017!AD65</f>
        <v>1</v>
      </c>
      <c r="BH66" s="175"/>
      <c r="BI66" s="176">
        <f>CPPE_CO_2017!AE65</f>
        <v>0</v>
      </c>
      <c r="BJ66" s="175"/>
      <c r="BK66" s="176">
        <f>CPPE_CO_2017!AF65</f>
        <v>0</v>
      </c>
      <c r="BL66" s="175" t="s">
        <v>774</v>
      </c>
      <c r="BM66" s="176">
        <f>CPPE_CO_2017!AG65</f>
        <v>0</v>
      </c>
      <c r="BN66" s="178"/>
      <c r="BO66" s="176">
        <f>CPPE_CO_2017!AH65</f>
        <v>2</v>
      </c>
      <c r="BP66" s="175" t="s">
        <v>2112</v>
      </c>
      <c r="BQ66" s="176">
        <f>CPPE_CO_2017!AI65</f>
        <v>0</v>
      </c>
      <c r="BR66" s="175"/>
      <c r="BS66" s="176">
        <f>CPPE_CO_2017!AJ65</f>
        <v>0</v>
      </c>
      <c r="BT66" s="175"/>
      <c r="BU66" s="176">
        <f>CPPE_CO_2017!AK65</f>
        <v>0</v>
      </c>
      <c r="BV66" s="175"/>
      <c r="BW66" s="176">
        <f>CPPE_CO_2017!AL65</f>
        <v>0</v>
      </c>
      <c r="BX66" s="175"/>
      <c r="BY66" s="176">
        <f>CPPE_CO_2017!AM65</f>
        <v>0</v>
      </c>
      <c r="BZ66" s="175"/>
      <c r="CA66" s="176">
        <f>CPPE_CO_2017!AN65</f>
        <v>0</v>
      </c>
      <c r="CB66" s="175"/>
      <c r="CC66" s="176">
        <f>CPPE_CO_2017!AO65</f>
        <v>0</v>
      </c>
      <c r="CD66" s="175"/>
      <c r="CE66" s="176">
        <f>CPPE_CO_2017!AP65</f>
        <v>0</v>
      </c>
      <c r="CF66" s="175"/>
      <c r="CG66" s="176">
        <f>CPPE_CO_2017!AQ65</f>
        <v>0</v>
      </c>
      <c r="CH66" s="178"/>
      <c r="CI66" s="177">
        <v>0</v>
      </c>
      <c r="CJ66" s="175"/>
      <c r="CK66" s="176">
        <f>CPPE_CO_2017!AS65</f>
        <v>0</v>
      </c>
      <c r="CL66" s="175" t="s">
        <v>2113</v>
      </c>
      <c r="CM66" s="177">
        <v>0</v>
      </c>
      <c r="CN66" s="175" t="s">
        <v>2114</v>
      </c>
      <c r="CO66" s="180"/>
    </row>
    <row r="67" spans="2:93" s="168" customFormat="1" ht="80.099999999999994" customHeight="1" x14ac:dyDescent="0.25">
      <c r="B67" s="173" t="s">
        <v>60</v>
      </c>
      <c r="C67" s="166" t="s">
        <v>240</v>
      </c>
      <c r="D67" s="167" t="str">
        <f t="shared" si="1"/>
        <v>Integrated Pest Management (595)</v>
      </c>
      <c r="E67" s="174">
        <f>CPPE_CO_2017!C66</f>
        <v>1</v>
      </c>
      <c r="F67" s="175" t="s">
        <v>871</v>
      </c>
      <c r="G67" s="176">
        <f>CPPE_CO_2017!D66</f>
        <v>1</v>
      </c>
      <c r="H67" s="175" t="s">
        <v>872</v>
      </c>
      <c r="I67" s="177">
        <f>CPPE_CO_2017!E66</f>
        <v>1</v>
      </c>
      <c r="J67" s="175" t="s">
        <v>873</v>
      </c>
      <c r="K67" s="177">
        <f>CPPE_CO_2017!F66</f>
        <v>0</v>
      </c>
      <c r="L67" s="175" t="s">
        <v>871</v>
      </c>
      <c r="M67" s="176">
        <f>CPPE_CO_2017!G66</f>
        <v>0</v>
      </c>
      <c r="N67" s="175"/>
      <c r="O67" s="176">
        <f>CPPE_CO_2017!H66</f>
        <v>0</v>
      </c>
      <c r="P67" s="175" t="s">
        <v>874</v>
      </c>
      <c r="Q67" s="176">
        <f>CPPE_CO_2017!I66</f>
        <v>0</v>
      </c>
      <c r="R67" s="175" t="s">
        <v>875</v>
      </c>
      <c r="S67" s="176">
        <f>CPPE_CO_2017!J66</f>
        <v>0</v>
      </c>
      <c r="T67" s="178"/>
      <c r="U67" s="176">
        <f>CPPE_CO_2017!K66</f>
        <v>0</v>
      </c>
      <c r="V67" s="175"/>
      <c r="W67" s="176">
        <f>CPPE_CO_2017!L66</f>
        <v>0</v>
      </c>
      <c r="X67" s="175"/>
      <c r="Y67" s="176">
        <f>CPPE_CO_2017!M66</f>
        <v>0</v>
      </c>
      <c r="Z67" s="175"/>
      <c r="AA67" s="176">
        <f>CPPE_CO_2017!N66</f>
        <v>0</v>
      </c>
      <c r="AB67" s="175"/>
      <c r="AC67" s="176">
        <f>CPPE_CO_2017!O66</f>
        <v>0</v>
      </c>
      <c r="AD67" s="175"/>
      <c r="AE67" s="176">
        <f>CPPE_CO_2017!P66</f>
        <v>0</v>
      </c>
      <c r="AF67" s="178"/>
      <c r="AG67" s="176">
        <f>CPPE_CO_2017!Q66</f>
        <v>0</v>
      </c>
      <c r="AH67" s="175"/>
      <c r="AI67" s="176">
        <f>CPPE_CO_2017!R66</f>
        <v>5</v>
      </c>
      <c r="AJ67" s="175" t="s">
        <v>876</v>
      </c>
      <c r="AK67" s="176">
        <f>CPPE_CO_2017!S66</f>
        <v>5</v>
      </c>
      <c r="AL67" s="178" t="s">
        <v>877</v>
      </c>
      <c r="AM67" s="176">
        <f>CPPE_CO_2017!T66</f>
        <v>0</v>
      </c>
      <c r="AN67" s="175"/>
      <c r="AO67" s="176">
        <f>CPPE_CO_2017!U66</f>
        <v>0</v>
      </c>
      <c r="AP67" s="175"/>
      <c r="AQ67" s="176">
        <f>CPPE_CO_2017!V66</f>
        <v>0</v>
      </c>
      <c r="AR67" s="178"/>
      <c r="AS67" s="176">
        <f>CPPE_CO_2017!W66</f>
        <v>0</v>
      </c>
      <c r="AT67" s="178"/>
      <c r="AU67" s="176">
        <f>CPPE_CO_2017!X66</f>
        <v>0</v>
      </c>
      <c r="AV67" s="175"/>
      <c r="AW67" s="176">
        <f>CPPE_CO_2017!Y66</f>
        <v>0</v>
      </c>
      <c r="AX67" s="175"/>
      <c r="AY67" s="176">
        <f>CPPE_CO_2017!Z66</f>
        <v>0</v>
      </c>
      <c r="AZ67" s="175" t="s">
        <v>871</v>
      </c>
      <c r="BA67" s="176">
        <f>CPPE_CO_2017!AA66</f>
        <v>0</v>
      </c>
      <c r="BB67" s="175"/>
      <c r="BC67" s="176">
        <f>CPPE_CO_2017!AB66</f>
        <v>1</v>
      </c>
      <c r="BD67" s="175"/>
      <c r="BE67" s="176">
        <f>CPPE_CO_2017!AC66</f>
        <v>0</v>
      </c>
      <c r="BF67" s="175"/>
      <c r="BG67" s="176">
        <f>CPPE_CO_2017!AD66</f>
        <v>2</v>
      </c>
      <c r="BH67" s="175" t="s">
        <v>878</v>
      </c>
      <c r="BI67" s="176">
        <f>CPPE_CO_2017!AE66</f>
        <v>2</v>
      </c>
      <c r="BJ67" s="175" t="s">
        <v>879</v>
      </c>
      <c r="BK67" s="176">
        <f>CPPE_CO_2017!AF66</f>
        <v>0</v>
      </c>
      <c r="BL67" s="175"/>
      <c r="BM67" s="176">
        <f>CPPE_CO_2017!AG66</f>
        <v>0</v>
      </c>
      <c r="BN67" s="178" t="s">
        <v>880</v>
      </c>
      <c r="BO67" s="176">
        <f>CPPE_CO_2017!AH66</f>
        <v>0</v>
      </c>
      <c r="BP67" s="175"/>
      <c r="BQ67" s="176">
        <f>CPPE_CO_2017!AI66</f>
        <v>0</v>
      </c>
      <c r="BR67" s="175"/>
      <c r="BS67" s="176">
        <f>CPPE_CO_2017!AJ66</f>
        <v>0</v>
      </c>
      <c r="BT67" s="175"/>
      <c r="BU67" s="176">
        <f>CPPE_CO_2017!AK66</f>
        <v>0</v>
      </c>
      <c r="BV67" s="175"/>
      <c r="BW67" s="176">
        <f>CPPE_CO_2017!AL66</f>
        <v>0</v>
      </c>
      <c r="BX67" s="175" t="s">
        <v>881</v>
      </c>
      <c r="BY67" s="176">
        <f>CPPE_CO_2017!AM66</f>
        <v>0</v>
      </c>
      <c r="BZ67" s="175"/>
      <c r="CA67" s="176">
        <f>CPPE_CO_2017!AN66</f>
        <v>0</v>
      </c>
      <c r="CB67" s="175" t="s">
        <v>882</v>
      </c>
      <c r="CC67" s="176">
        <f>CPPE_CO_2017!AO66</f>
        <v>0</v>
      </c>
      <c r="CD67" s="175"/>
      <c r="CE67" s="176">
        <f>CPPE_CO_2017!AP66</f>
        <v>0</v>
      </c>
      <c r="CF67" s="175"/>
      <c r="CG67" s="176">
        <f>CPPE_CO_2017!AQ66</f>
        <v>0</v>
      </c>
      <c r="CH67" s="178"/>
      <c r="CI67" s="177">
        <v>0</v>
      </c>
      <c r="CJ67" s="175" t="s">
        <v>883</v>
      </c>
      <c r="CK67" s="176">
        <f>CPPE_CO_2017!AS66</f>
        <v>0</v>
      </c>
      <c r="CL67" s="175"/>
      <c r="CM67" s="177">
        <v>0</v>
      </c>
      <c r="CN67" s="175" t="s">
        <v>884</v>
      </c>
      <c r="CO67" s="179" t="s">
        <v>885</v>
      </c>
    </row>
    <row r="68" spans="2:93" s="168" customFormat="1" ht="80.099999999999994" customHeight="1" x14ac:dyDescent="0.25">
      <c r="B68" s="173" t="s">
        <v>61</v>
      </c>
      <c r="C68" s="170" t="s">
        <v>337</v>
      </c>
      <c r="D68" s="167" t="str">
        <f t="shared" si="1"/>
        <v>Irrigation Canal or Lateral (320)</v>
      </c>
      <c r="E68" s="174">
        <f>CPPE_CO_2017!C67</f>
        <v>0</v>
      </c>
      <c r="F68" s="175" t="s">
        <v>2131</v>
      </c>
      <c r="G68" s="176">
        <f>CPPE_CO_2017!D67</f>
        <v>0</v>
      </c>
      <c r="H68" s="175"/>
      <c r="I68" s="177">
        <f>CPPE_CO_2017!E67</f>
        <v>0</v>
      </c>
      <c r="J68" s="175" t="s">
        <v>2132</v>
      </c>
      <c r="K68" s="177">
        <f>CPPE_CO_2017!F67</f>
        <v>0</v>
      </c>
      <c r="L68" s="175" t="s">
        <v>2133</v>
      </c>
      <c r="M68" s="176">
        <f>CPPE_CO_2017!G67</f>
        <v>0</v>
      </c>
      <c r="N68" s="175"/>
      <c r="O68" s="176">
        <f>CPPE_CO_2017!H67</f>
        <v>0</v>
      </c>
      <c r="P68" s="175"/>
      <c r="Q68" s="176">
        <f>CPPE_CO_2017!I67</f>
        <v>0</v>
      </c>
      <c r="R68" s="175"/>
      <c r="S68" s="176">
        <f>CPPE_CO_2017!J67</f>
        <v>0</v>
      </c>
      <c r="T68" s="178"/>
      <c r="U68" s="176">
        <f>CPPE_CO_2017!K67</f>
        <v>0</v>
      </c>
      <c r="V68" s="175"/>
      <c r="W68" s="176">
        <f>CPPE_CO_2017!L67</f>
        <v>0</v>
      </c>
      <c r="X68" s="175" t="s">
        <v>2134</v>
      </c>
      <c r="Y68" s="176">
        <f>CPPE_CO_2017!M67</f>
        <v>0</v>
      </c>
      <c r="Z68" s="175" t="s">
        <v>2135</v>
      </c>
      <c r="AA68" s="176">
        <f>CPPE_CO_2017!N67</f>
        <v>0</v>
      </c>
      <c r="AB68" s="175" t="s">
        <v>1664</v>
      </c>
      <c r="AC68" s="176">
        <f>CPPE_CO_2017!O67</f>
        <v>0</v>
      </c>
      <c r="AD68" s="175"/>
      <c r="AE68" s="176">
        <f>CPPE_CO_2017!P67</f>
        <v>5</v>
      </c>
      <c r="AF68" s="178" t="s">
        <v>2136</v>
      </c>
      <c r="AG68" s="176">
        <f>CPPE_CO_2017!Q67</f>
        <v>0</v>
      </c>
      <c r="AH68" s="175"/>
      <c r="AI68" s="176">
        <f>CPPE_CO_2017!R67</f>
        <v>0</v>
      </c>
      <c r="AJ68" s="175"/>
      <c r="AK68" s="176">
        <f>CPPE_CO_2017!S67</f>
        <v>0</v>
      </c>
      <c r="AL68" s="178"/>
      <c r="AM68" s="176">
        <f>CPPE_CO_2017!T67</f>
        <v>0</v>
      </c>
      <c r="AN68" s="175" t="s">
        <v>2137</v>
      </c>
      <c r="AO68" s="176">
        <f>CPPE_CO_2017!U67</f>
        <v>0</v>
      </c>
      <c r="AP68" s="175"/>
      <c r="AQ68" s="176">
        <f>CPPE_CO_2017!V67</f>
        <v>0</v>
      </c>
      <c r="AR68" s="178"/>
      <c r="AS68" s="176">
        <f>CPPE_CO_2017!W67</f>
        <v>0</v>
      </c>
      <c r="AT68" s="178"/>
      <c r="AU68" s="176">
        <f>CPPE_CO_2017!X67</f>
        <v>0</v>
      </c>
      <c r="AV68" s="175" t="s">
        <v>2138</v>
      </c>
      <c r="AW68" s="176">
        <f>CPPE_CO_2017!Y67</f>
        <v>0</v>
      </c>
      <c r="AX68" s="175"/>
      <c r="AY68" s="176">
        <f>CPPE_CO_2017!Z67</f>
        <v>0</v>
      </c>
      <c r="AZ68" s="175"/>
      <c r="BA68" s="176">
        <f>CPPE_CO_2017!AA67</f>
        <v>0</v>
      </c>
      <c r="BB68" s="175"/>
      <c r="BC68" s="176">
        <f>CPPE_CO_2017!AB67</f>
        <v>0</v>
      </c>
      <c r="BD68" s="175" t="s">
        <v>2139</v>
      </c>
      <c r="BE68" s="176">
        <f>CPPE_CO_2017!AC67</f>
        <v>0</v>
      </c>
      <c r="BF68" s="175"/>
      <c r="BG68" s="176">
        <f>CPPE_CO_2017!AD67</f>
        <v>0</v>
      </c>
      <c r="BH68" s="175"/>
      <c r="BI68" s="176">
        <f>CPPE_CO_2017!AE67</f>
        <v>0</v>
      </c>
      <c r="BJ68" s="175"/>
      <c r="BK68" s="176">
        <f>CPPE_CO_2017!AF67</f>
        <v>0</v>
      </c>
      <c r="BL68" s="175"/>
      <c r="BM68" s="176">
        <f>CPPE_CO_2017!AG67</f>
        <v>0</v>
      </c>
      <c r="BN68" s="178"/>
      <c r="BO68" s="176">
        <f>CPPE_CO_2017!AH67</f>
        <v>0</v>
      </c>
      <c r="BP68" s="175" t="s">
        <v>1180</v>
      </c>
      <c r="BQ68" s="176">
        <f>CPPE_CO_2017!AI67</f>
        <v>0</v>
      </c>
      <c r="BR68" s="175"/>
      <c r="BS68" s="176">
        <f>CPPE_CO_2017!AJ67</f>
        <v>0</v>
      </c>
      <c r="BT68" s="175"/>
      <c r="BU68" s="176">
        <f>CPPE_CO_2017!AK67</f>
        <v>0</v>
      </c>
      <c r="BV68" s="175"/>
      <c r="BW68" s="176">
        <f>CPPE_CO_2017!AL67</f>
        <v>0</v>
      </c>
      <c r="BX68" s="175" t="s">
        <v>2140</v>
      </c>
      <c r="BY68" s="176">
        <f>CPPE_CO_2017!AM67</f>
        <v>0</v>
      </c>
      <c r="BZ68" s="175" t="s">
        <v>2141</v>
      </c>
      <c r="CA68" s="176">
        <f>CPPE_CO_2017!AN67</f>
        <v>1</v>
      </c>
      <c r="CB68" s="175" t="s">
        <v>2142</v>
      </c>
      <c r="CC68" s="176">
        <f>CPPE_CO_2017!AO67</f>
        <v>0</v>
      </c>
      <c r="CD68" s="175"/>
      <c r="CE68" s="176">
        <f>CPPE_CO_2017!AP67</f>
        <v>0</v>
      </c>
      <c r="CF68" s="175"/>
      <c r="CG68" s="176">
        <f>CPPE_CO_2017!AQ67</f>
        <v>0</v>
      </c>
      <c r="CH68" s="178"/>
      <c r="CI68" s="177">
        <v>0</v>
      </c>
      <c r="CJ68" s="175"/>
      <c r="CK68" s="176">
        <f>CPPE_CO_2017!AS67</f>
        <v>0</v>
      </c>
      <c r="CL68" s="175"/>
      <c r="CM68" s="177">
        <v>0</v>
      </c>
      <c r="CN68" s="175"/>
      <c r="CO68" s="180"/>
    </row>
    <row r="69" spans="2:93" s="168" customFormat="1" ht="80.099999999999994" customHeight="1" x14ac:dyDescent="0.25">
      <c r="B69" s="173" t="s">
        <v>62</v>
      </c>
      <c r="C69" s="166" t="s">
        <v>286</v>
      </c>
      <c r="D69" s="167" t="str">
        <f t="shared" si="1"/>
        <v>Irrigation Ditch Lining (428)</v>
      </c>
      <c r="E69" s="174">
        <f>CPPE_CO_2017!C68</f>
        <v>0</v>
      </c>
      <c r="F69" s="175"/>
      <c r="G69" s="176">
        <f>CPPE_CO_2017!D68</f>
        <v>0</v>
      </c>
      <c r="H69" s="175"/>
      <c r="I69" s="177">
        <f>CPPE_CO_2017!E68</f>
        <v>0</v>
      </c>
      <c r="J69" s="175"/>
      <c r="K69" s="177">
        <f>CPPE_CO_2017!F68</f>
        <v>0</v>
      </c>
      <c r="L69" s="175"/>
      <c r="M69" s="176">
        <f>CPPE_CO_2017!G68</f>
        <v>0</v>
      </c>
      <c r="N69" s="175"/>
      <c r="O69" s="176">
        <f>CPPE_CO_2017!H68</f>
        <v>0</v>
      </c>
      <c r="P69" s="175"/>
      <c r="Q69" s="176">
        <f>CPPE_CO_2017!I68</f>
        <v>0</v>
      </c>
      <c r="R69" s="175"/>
      <c r="S69" s="176">
        <f>CPPE_CO_2017!J68</f>
        <v>0</v>
      </c>
      <c r="T69" s="178"/>
      <c r="U69" s="176">
        <f>CPPE_CO_2017!K68</f>
        <v>0</v>
      </c>
      <c r="V69" s="175"/>
      <c r="W69" s="176">
        <f>CPPE_CO_2017!L68</f>
        <v>2</v>
      </c>
      <c r="X69" s="175" t="s">
        <v>1514</v>
      </c>
      <c r="Y69" s="176">
        <f>CPPE_CO_2017!M68</f>
        <v>2</v>
      </c>
      <c r="Z69" s="175"/>
      <c r="AA69" s="176">
        <f>CPPE_CO_2017!N68</f>
        <v>0</v>
      </c>
      <c r="AB69" s="175" t="s">
        <v>1514</v>
      </c>
      <c r="AC69" s="176">
        <f>CPPE_CO_2017!O68</f>
        <v>0</v>
      </c>
      <c r="AD69" s="175"/>
      <c r="AE69" s="176">
        <f>CPPE_CO_2017!P68</f>
        <v>5</v>
      </c>
      <c r="AF69" s="178" t="s">
        <v>1515</v>
      </c>
      <c r="AG69" s="176">
        <f>CPPE_CO_2017!Q68</f>
        <v>0</v>
      </c>
      <c r="AH69" s="175"/>
      <c r="AI69" s="176">
        <f>CPPE_CO_2017!R68</f>
        <v>0</v>
      </c>
      <c r="AJ69" s="175"/>
      <c r="AK69" s="176">
        <f>CPPE_CO_2017!S68</f>
        <v>0</v>
      </c>
      <c r="AL69" s="178"/>
      <c r="AM69" s="176">
        <f>CPPE_CO_2017!T68</f>
        <v>1</v>
      </c>
      <c r="AN69" s="175" t="s">
        <v>1516</v>
      </c>
      <c r="AO69" s="176">
        <f>CPPE_CO_2017!U68</f>
        <v>1</v>
      </c>
      <c r="AP69" s="175" t="s">
        <v>1517</v>
      </c>
      <c r="AQ69" s="176">
        <f>CPPE_CO_2017!V68</f>
        <v>1</v>
      </c>
      <c r="AR69" s="178" t="s">
        <v>1518</v>
      </c>
      <c r="AS69" s="176">
        <f>CPPE_CO_2017!W68</f>
        <v>2</v>
      </c>
      <c r="AT69" s="178" t="s">
        <v>1509</v>
      </c>
      <c r="AU69" s="176">
        <f>CPPE_CO_2017!X68</f>
        <v>0</v>
      </c>
      <c r="AV69" s="175" t="s">
        <v>1519</v>
      </c>
      <c r="AW69" s="176">
        <f>CPPE_CO_2017!Y68</f>
        <v>1</v>
      </c>
      <c r="AX69" s="175" t="s">
        <v>1511</v>
      </c>
      <c r="AY69" s="176">
        <f>CPPE_CO_2017!Z68</f>
        <v>-1</v>
      </c>
      <c r="AZ69" s="175" t="s">
        <v>1520</v>
      </c>
      <c r="BA69" s="176">
        <f>CPPE_CO_2017!AA68</f>
        <v>1</v>
      </c>
      <c r="BB69" s="175" t="s">
        <v>1413</v>
      </c>
      <c r="BC69" s="176">
        <f>CPPE_CO_2017!AB68</f>
        <v>1</v>
      </c>
      <c r="BD69" s="175" t="s">
        <v>1521</v>
      </c>
      <c r="BE69" s="176">
        <f>CPPE_CO_2017!AC68</f>
        <v>0</v>
      </c>
      <c r="BF69" s="175" t="s">
        <v>1513</v>
      </c>
      <c r="BG69" s="176">
        <f>CPPE_CO_2017!AD68</f>
        <v>0</v>
      </c>
      <c r="BH69" s="175"/>
      <c r="BI69" s="176">
        <f>CPPE_CO_2017!AE68</f>
        <v>0</v>
      </c>
      <c r="BJ69" s="175"/>
      <c r="BK69" s="176">
        <f>CPPE_CO_2017!AF68</f>
        <v>0</v>
      </c>
      <c r="BL69" s="175"/>
      <c r="BM69" s="176">
        <f>CPPE_CO_2017!AG68</f>
        <v>0</v>
      </c>
      <c r="BN69" s="178"/>
      <c r="BO69" s="176">
        <f>CPPE_CO_2017!AH68</f>
        <v>2</v>
      </c>
      <c r="BP69" s="175" t="s">
        <v>1492</v>
      </c>
      <c r="BQ69" s="176">
        <f>CPPE_CO_2017!AI68</f>
        <v>0</v>
      </c>
      <c r="BR69" s="175"/>
      <c r="BS69" s="176">
        <f>CPPE_CO_2017!AJ68</f>
        <v>0</v>
      </c>
      <c r="BT69" s="175"/>
      <c r="BU69" s="176">
        <f>CPPE_CO_2017!AK68</f>
        <v>0</v>
      </c>
      <c r="BV69" s="175"/>
      <c r="BW69" s="176">
        <f>CPPE_CO_2017!AL68</f>
        <v>-2</v>
      </c>
      <c r="BX69" s="175"/>
      <c r="BY69" s="176">
        <f>CPPE_CO_2017!AM68</f>
        <v>-2</v>
      </c>
      <c r="BZ69" s="175"/>
      <c r="CA69" s="176">
        <f>CPPE_CO_2017!AN68</f>
        <v>-1</v>
      </c>
      <c r="CB69" s="175" t="s">
        <v>1522</v>
      </c>
      <c r="CC69" s="176">
        <f>CPPE_CO_2017!AO68</f>
        <v>-2</v>
      </c>
      <c r="CD69" s="175"/>
      <c r="CE69" s="176">
        <f>CPPE_CO_2017!AP68</f>
        <v>0</v>
      </c>
      <c r="CF69" s="175"/>
      <c r="CG69" s="176">
        <f>CPPE_CO_2017!AQ68</f>
        <v>0</v>
      </c>
      <c r="CH69" s="178"/>
      <c r="CI69" s="177">
        <v>0</v>
      </c>
      <c r="CJ69" s="175"/>
      <c r="CK69" s="176">
        <f>CPPE_CO_2017!AS68</f>
        <v>0</v>
      </c>
      <c r="CL69" s="175"/>
      <c r="CM69" s="177">
        <v>2</v>
      </c>
      <c r="CN69" s="175" t="s">
        <v>1398</v>
      </c>
      <c r="CO69" s="180"/>
    </row>
    <row r="70" spans="2:93" s="168" customFormat="1" ht="80.099999999999994" customHeight="1" x14ac:dyDescent="0.25">
      <c r="B70" s="173" t="s">
        <v>63</v>
      </c>
      <c r="C70" s="166" t="s">
        <v>299</v>
      </c>
      <c r="D70" s="167" t="str">
        <f t="shared" si="1"/>
        <v>Irrigation Field Ditch (388)</v>
      </c>
      <c r="E70" s="174">
        <f>CPPE_CO_2017!C69</f>
        <v>0</v>
      </c>
      <c r="F70" s="175" t="s">
        <v>1660</v>
      </c>
      <c r="G70" s="176">
        <f>CPPE_CO_2017!D69</f>
        <v>0</v>
      </c>
      <c r="H70" s="175"/>
      <c r="I70" s="177">
        <f>CPPE_CO_2017!E69</f>
        <v>0</v>
      </c>
      <c r="J70" s="175" t="s">
        <v>1661</v>
      </c>
      <c r="K70" s="177">
        <f>CPPE_CO_2017!F69</f>
        <v>0</v>
      </c>
      <c r="L70" s="175"/>
      <c r="M70" s="176">
        <f>CPPE_CO_2017!G69</f>
        <v>0</v>
      </c>
      <c r="N70" s="175"/>
      <c r="O70" s="176">
        <f>CPPE_CO_2017!H69</f>
        <v>0</v>
      </c>
      <c r="P70" s="175"/>
      <c r="Q70" s="176">
        <f>CPPE_CO_2017!I69</f>
        <v>0</v>
      </c>
      <c r="R70" s="175"/>
      <c r="S70" s="176">
        <f>CPPE_CO_2017!J69</f>
        <v>0</v>
      </c>
      <c r="T70" s="178"/>
      <c r="U70" s="176">
        <f>CPPE_CO_2017!K69</f>
        <v>0</v>
      </c>
      <c r="V70" s="175"/>
      <c r="W70" s="176">
        <f>CPPE_CO_2017!L69</f>
        <v>-1</v>
      </c>
      <c r="X70" s="175" t="s">
        <v>1662</v>
      </c>
      <c r="Y70" s="176">
        <f>CPPE_CO_2017!M69</f>
        <v>-1</v>
      </c>
      <c r="Z70" s="175" t="s">
        <v>1663</v>
      </c>
      <c r="AA70" s="176">
        <f>CPPE_CO_2017!N69</f>
        <v>-1</v>
      </c>
      <c r="AB70" s="175" t="s">
        <v>1664</v>
      </c>
      <c r="AC70" s="176">
        <f>CPPE_CO_2017!O69</f>
        <v>0</v>
      </c>
      <c r="AD70" s="175"/>
      <c r="AE70" s="176">
        <f>CPPE_CO_2017!P69</f>
        <v>5</v>
      </c>
      <c r="AF70" s="178" t="s">
        <v>1665</v>
      </c>
      <c r="AG70" s="176">
        <f>CPPE_CO_2017!Q69</f>
        <v>0</v>
      </c>
      <c r="AH70" s="175"/>
      <c r="AI70" s="176">
        <f>CPPE_CO_2017!R69</f>
        <v>0</v>
      </c>
      <c r="AJ70" s="175"/>
      <c r="AK70" s="176">
        <f>CPPE_CO_2017!S69</f>
        <v>0</v>
      </c>
      <c r="AL70" s="178"/>
      <c r="AM70" s="176">
        <f>CPPE_CO_2017!T69</f>
        <v>0</v>
      </c>
      <c r="AN70" s="175"/>
      <c r="AO70" s="176">
        <f>CPPE_CO_2017!U69</f>
        <v>0</v>
      </c>
      <c r="AP70" s="175"/>
      <c r="AQ70" s="176">
        <f>CPPE_CO_2017!V69</f>
        <v>0</v>
      </c>
      <c r="AR70" s="178"/>
      <c r="AS70" s="176">
        <f>CPPE_CO_2017!W69</f>
        <v>0</v>
      </c>
      <c r="AT70" s="178"/>
      <c r="AU70" s="176">
        <f>CPPE_CO_2017!X69</f>
        <v>0</v>
      </c>
      <c r="AV70" s="175" t="s">
        <v>1666</v>
      </c>
      <c r="AW70" s="176">
        <f>CPPE_CO_2017!Y69</f>
        <v>0</v>
      </c>
      <c r="AX70" s="175"/>
      <c r="AY70" s="176">
        <f>CPPE_CO_2017!Z69</f>
        <v>0</v>
      </c>
      <c r="AZ70" s="175"/>
      <c r="BA70" s="176">
        <f>CPPE_CO_2017!AA69</f>
        <v>0</v>
      </c>
      <c r="BB70" s="175"/>
      <c r="BC70" s="176">
        <f>CPPE_CO_2017!AB69</f>
        <v>0</v>
      </c>
      <c r="BD70" s="175" t="s">
        <v>1667</v>
      </c>
      <c r="BE70" s="176">
        <f>CPPE_CO_2017!AC69</f>
        <v>0</v>
      </c>
      <c r="BF70" s="175"/>
      <c r="BG70" s="176">
        <f>CPPE_CO_2017!AD69</f>
        <v>0</v>
      </c>
      <c r="BH70" s="175"/>
      <c r="BI70" s="176">
        <f>CPPE_CO_2017!AE69</f>
        <v>0</v>
      </c>
      <c r="BJ70" s="175"/>
      <c r="BK70" s="176">
        <f>CPPE_CO_2017!AF69</f>
        <v>0</v>
      </c>
      <c r="BL70" s="175"/>
      <c r="BM70" s="176">
        <f>CPPE_CO_2017!AG69</f>
        <v>0</v>
      </c>
      <c r="BN70" s="178"/>
      <c r="BO70" s="176">
        <f>CPPE_CO_2017!AH69</f>
        <v>2</v>
      </c>
      <c r="BP70" s="175" t="s">
        <v>1180</v>
      </c>
      <c r="BQ70" s="176">
        <f>CPPE_CO_2017!AI69</f>
        <v>0</v>
      </c>
      <c r="BR70" s="175"/>
      <c r="BS70" s="176">
        <f>CPPE_CO_2017!AJ69</f>
        <v>0</v>
      </c>
      <c r="BT70" s="175"/>
      <c r="BU70" s="176">
        <f>CPPE_CO_2017!AK69</f>
        <v>0</v>
      </c>
      <c r="BV70" s="175"/>
      <c r="BW70" s="176">
        <f>CPPE_CO_2017!AL69</f>
        <v>0</v>
      </c>
      <c r="BX70" s="175"/>
      <c r="BY70" s="176">
        <f>CPPE_CO_2017!AM69</f>
        <v>0</v>
      </c>
      <c r="BZ70" s="175"/>
      <c r="CA70" s="176">
        <f>CPPE_CO_2017!AN69</f>
        <v>0</v>
      </c>
      <c r="CB70" s="175" t="s">
        <v>1668</v>
      </c>
      <c r="CC70" s="176">
        <f>CPPE_CO_2017!AO69</f>
        <v>0</v>
      </c>
      <c r="CD70" s="175"/>
      <c r="CE70" s="176">
        <f>CPPE_CO_2017!AP69</f>
        <v>0</v>
      </c>
      <c r="CF70" s="175"/>
      <c r="CG70" s="176">
        <f>CPPE_CO_2017!AQ69</f>
        <v>0</v>
      </c>
      <c r="CH70" s="178"/>
      <c r="CI70" s="177">
        <v>0</v>
      </c>
      <c r="CJ70" s="175"/>
      <c r="CK70" s="176">
        <f>CPPE_CO_2017!AS69</f>
        <v>0</v>
      </c>
      <c r="CL70" s="175"/>
      <c r="CM70" s="177">
        <v>0</v>
      </c>
      <c r="CN70" s="175"/>
      <c r="CO70" s="180"/>
    </row>
    <row r="71" spans="2:93" s="168" customFormat="1" ht="80.099999999999994" customHeight="1" x14ac:dyDescent="0.25">
      <c r="B71" s="173" t="s">
        <v>64</v>
      </c>
      <c r="C71" s="166" t="s">
        <v>275</v>
      </c>
      <c r="D71" s="167" t="str">
        <f t="shared" si="1"/>
        <v>Irrigation Land Leveling (464)</v>
      </c>
      <c r="E71" s="174">
        <f>CPPE_CO_2017!C70</f>
        <v>1</v>
      </c>
      <c r="F71" s="175" t="s">
        <v>1354</v>
      </c>
      <c r="G71" s="176">
        <f>CPPE_CO_2017!D70</f>
        <v>0</v>
      </c>
      <c r="H71" s="175"/>
      <c r="I71" s="177">
        <f>CPPE_CO_2017!E70</f>
        <v>1</v>
      </c>
      <c r="J71" s="175" t="s">
        <v>1354</v>
      </c>
      <c r="K71" s="177">
        <f>CPPE_CO_2017!F70</f>
        <v>0</v>
      </c>
      <c r="L71" s="175"/>
      <c r="M71" s="176">
        <f>CPPE_CO_2017!G70</f>
        <v>0</v>
      </c>
      <c r="N71" s="175"/>
      <c r="O71" s="176">
        <f>CPPE_CO_2017!H70</f>
        <v>0</v>
      </c>
      <c r="P71" s="175" t="s">
        <v>1355</v>
      </c>
      <c r="Q71" s="176">
        <f>CPPE_CO_2017!I70</f>
        <v>0</v>
      </c>
      <c r="R71" s="175" t="s">
        <v>1356</v>
      </c>
      <c r="S71" s="176">
        <f>CPPE_CO_2017!J70</f>
        <v>0</v>
      </c>
      <c r="T71" s="178"/>
      <c r="U71" s="176">
        <f>CPPE_CO_2017!K70</f>
        <v>0</v>
      </c>
      <c r="V71" s="175" t="s">
        <v>1336</v>
      </c>
      <c r="W71" s="176">
        <f>CPPE_CO_2017!L70</f>
        <v>1</v>
      </c>
      <c r="X71" s="175"/>
      <c r="Y71" s="176">
        <f>CPPE_CO_2017!M70</f>
        <v>1</v>
      </c>
      <c r="Z71" s="175" t="s">
        <v>1357</v>
      </c>
      <c r="AA71" s="176">
        <f>CPPE_CO_2017!N70</f>
        <v>1</v>
      </c>
      <c r="AB71" s="175" t="s">
        <v>1358</v>
      </c>
      <c r="AC71" s="176">
        <f>CPPE_CO_2017!O70</f>
        <v>0</v>
      </c>
      <c r="AD71" s="175"/>
      <c r="AE71" s="176">
        <f>CPPE_CO_2017!P70</f>
        <v>4</v>
      </c>
      <c r="AF71" s="178" t="s">
        <v>1359</v>
      </c>
      <c r="AG71" s="176">
        <f>CPPE_CO_2017!Q70</f>
        <v>0</v>
      </c>
      <c r="AH71" s="175"/>
      <c r="AI71" s="176">
        <f>CPPE_CO_2017!R70</f>
        <v>1</v>
      </c>
      <c r="AJ71" s="175" t="s">
        <v>1360</v>
      </c>
      <c r="AK71" s="176">
        <f>CPPE_CO_2017!S70</f>
        <v>1</v>
      </c>
      <c r="AL71" s="178" t="s">
        <v>1361</v>
      </c>
      <c r="AM71" s="176">
        <f>CPPE_CO_2017!T70</f>
        <v>1</v>
      </c>
      <c r="AN71" s="175" t="s">
        <v>1362</v>
      </c>
      <c r="AO71" s="176">
        <f>CPPE_CO_2017!U70</f>
        <v>1</v>
      </c>
      <c r="AP71" s="175" t="s">
        <v>1363</v>
      </c>
      <c r="AQ71" s="176">
        <f>CPPE_CO_2017!V70</f>
        <v>1</v>
      </c>
      <c r="AR71" s="178" t="s">
        <v>1364</v>
      </c>
      <c r="AS71" s="176">
        <f>CPPE_CO_2017!W70</f>
        <v>1</v>
      </c>
      <c r="AT71" s="178" t="s">
        <v>1365</v>
      </c>
      <c r="AU71" s="176">
        <f>CPPE_CO_2017!X70</f>
        <v>1</v>
      </c>
      <c r="AV71" s="175" t="s">
        <v>1366</v>
      </c>
      <c r="AW71" s="176">
        <f>CPPE_CO_2017!Y70</f>
        <v>1</v>
      </c>
      <c r="AX71" s="175" t="s">
        <v>1367</v>
      </c>
      <c r="AY71" s="176">
        <f>CPPE_CO_2017!Z70</f>
        <v>1</v>
      </c>
      <c r="AZ71" s="175" t="s">
        <v>1347</v>
      </c>
      <c r="BA71" s="176">
        <f>CPPE_CO_2017!AA70</f>
        <v>1</v>
      </c>
      <c r="BB71" s="175"/>
      <c r="BC71" s="176">
        <f>CPPE_CO_2017!AB70</f>
        <v>1</v>
      </c>
      <c r="BD71" s="175" t="s">
        <v>1368</v>
      </c>
      <c r="BE71" s="176">
        <f>CPPE_CO_2017!AC70</f>
        <v>0</v>
      </c>
      <c r="BF71" s="175" t="s">
        <v>1367</v>
      </c>
      <c r="BG71" s="176">
        <f>CPPE_CO_2017!AD70</f>
        <v>0</v>
      </c>
      <c r="BH71" s="175" t="s">
        <v>1369</v>
      </c>
      <c r="BI71" s="176">
        <f>CPPE_CO_2017!AE70</f>
        <v>0</v>
      </c>
      <c r="BJ71" s="175"/>
      <c r="BK71" s="176">
        <f>CPPE_CO_2017!AF70</f>
        <v>0</v>
      </c>
      <c r="BL71" s="175" t="s">
        <v>1370</v>
      </c>
      <c r="BM71" s="176">
        <f>CPPE_CO_2017!AG70</f>
        <v>0</v>
      </c>
      <c r="BN71" s="178"/>
      <c r="BO71" s="176">
        <f>CPPE_CO_2017!AH70</f>
        <v>2</v>
      </c>
      <c r="BP71" s="175" t="s">
        <v>1350</v>
      </c>
      <c r="BQ71" s="176">
        <f>CPPE_CO_2017!AI70</f>
        <v>0</v>
      </c>
      <c r="BR71" s="175"/>
      <c r="BS71" s="176">
        <f>CPPE_CO_2017!AJ70</f>
        <v>0</v>
      </c>
      <c r="BT71" s="175" t="s">
        <v>1371</v>
      </c>
      <c r="BU71" s="176">
        <f>CPPE_CO_2017!AK70</f>
        <v>0</v>
      </c>
      <c r="BV71" s="175"/>
      <c r="BW71" s="176">
        <f>CPPE_CO_2017!AL70</f>
        <v>0</v>
      </c>
      <c r="BX71" s="175"/>
      <c r="BY71" s="176">
        <f>CPPE_CO_2017!AM70</f>
        <v>0</v>
      </c>
      <c r="BZ71" s="175"/>
      <c r="CA71" s="176">
        <f>CPPE_CO_2017!AN70</f>
        <v>0</v>
      </c>
      <c r="CB71" s="175"/>
      <c r="CC71" s="176">
        <f>CPPE_CO_2017!AO70</f>
        <v>0</v>
      </c>
      <c r="CD71" s="175"/>
      <c r="CE71" s="176">
        <f>CPPE_CO_2017!AP70</f>
        <v>0</v>
      </c>
      <c r="CF71" s="175"/>
      <c r="CG71" s="176">
        <f>CPPE_CO_2017!AQ70</f>
        <v>0</v>
      </c>
      <c r="CH71" s="178"/>
      <c r="CI71" s="177">
        <v>0</v>
      </c>
      <c r="CJ71" s="175"/>
      <c r="CK71" s="176">
        <f>CPPE_CO_2017!AS70</f>
        <v>0</v>
      </c>
      <c r="CL71" s="175"/>
      <c r="CM71" s="177">
        <v>2</v>
      </c>
      <c r="CN71" s="175" t="s">
        <v>1372</v>
      </c>
      <c r="CO71" s="180"/>
    </row>
    <row r="72" spans="2:93" s="168" customFormat="1" ht="80.099999999999994" customHeight="1" x14ac:dyDescent="0.25">
      <c r="B72" s="173" t="s">
        <v>65</v>
      </c>
      <c r="C72" s="166" t="s">
        <v>285</v>
      </c>
      <c r="D72" s="167" t="str">
        <f t="shared" si="1"/>
        <v>Irrigation Pipeline (430)</v>
      </c>
      <c r="E72" s="174">
        <f>CPPE_CO_2017!C71</f>
        <v>0</v>
      </c>
      <c r="F72" s="175"/>
      <c r="G72" s="176">
        <f>CPPE_CO_2017!D71</f>
        <v>0</v>
      </c>
      <c r="H72" s="175"/>
      <c r="I72" s="177">
        <f>CPPE_CO_2017!E71</f>
        <v>0</v>
      </c>
      <c r="J72" s="175"/>
      <c r="K72" s="177">
        <f>CPPE_CO_2017!F71</f>
        <v>0</v>
      </c>
      <c r="L72" s="175" t="s">
        <v>1502</v>
      </c>
      <c r="M72" s="176">
        <f>CPPE_CO_2017!G71</f>
        <v>0</v>
      </c>
      <c r="N72" s="175"/>
      <c r="O72" s="176">
        <f>CPPE_CO_2017!H71</f>
        <v>0</v>
      </c>
      <c r="P72" s="175"/>
      <c r="Q72" s="176">
        <f>CPPE_CO_2017!I71</f>
        <v>0</v>
      </c>
      <c r="R72" s="175"/>
      <c r="S72" s="176">
        <f>CPPE_CO_2017!J71</f>
        <v>0</v>
      </c>
      <c r="T72" s="178"/>
      <c r="U72" s="176">
        <f>CPPE_CO_2017!K71</f>
        <v>0</v>
      </c>
      <c r="V72" s="175"/>
      <c r="W72" s="176">
        <f>CPPE_CO_2017!L71</f>
        <v>1</v>
      </c>
      <c r="X72" s="175" t="s">
        <v>1503</v>
      </c>
      <c r="Y72" s="176">
        <f>CPPE_CO_2017!M71</f>
        <v>1</v>
      </c>
      <c r="Z72" s="175" t="s">
        <v>1504</v>
      </c>
      <c r="AA72" s="176">
        <f>CPPE_CO_2017!N71</f>
        <v>1</v>
      </c>
      <c r="AB72" s="175" t="s">
        <v>1505</v>
      </c>
      <c r="AC72" s="176">
        <f>CPPE_CO_2017!O71</f>
        <v>0</v>
      </c>
      <c r="AD72" s="175"/>
      <c r="AE72" s="176">
        <f>CPPE_CO_2017!P71</f>
        <v>3</v>
      </c>
      <c r="AF72" s="178" t="s">
        <v>1506</v>
      </c>
      <c r="AG72" s="176">
        <f>CPPE_CO_2017!Q71</f>
        <v>0</v>
      </c>
      <c r="AH72" s="175"/>
      <c r="AI72" s="176">
        <f>CPPE_CO_2017!R71</f>
        <v>0</v>
      </c>
      <c r="AJ72" s="175"/>
      <c r="AK72" s="176">
        <f>CPPE_CO_2017!S71</f>
        <v>0</v>
      </c>
      <c r="AL72" s="178"/>
      <c r="AM72" s="176">
        <f>CPPE_CO_2017!T71</f>
        <v>1</v>
      </c>
      <c r="AN72" s="175" t="s">
        <v>1507</v>
      </c>
      <c r="AO72" s="176">
        <f>CPPE_CO_2017!U71</f>
        <v>1</v>
      </c>
      <c r="AP72" s="175"/>
      <c r="AQ72" s="176">
        <f>CPPE_CO_2017!V71</f>
        <v>1</v>
      </c>
      <c r="AR72" s="178" t="s">
        <v>1508</v>
      </c>
      <c r="AS72" s="176">
        <f>CPPE_CO_2017!W71</f>
        <v>2</v>
      </c>
      <c r="AT72" s="178" t="s">
        <v>1509</v>
      </c>
      <c r="AU72" s="176">
        <f>CPPE_CO_2017!X71</f>
        <v>0</v>
      </c>
      <c r="AV72" s="175" t="s">
        <v>1510</v>
      </c>
      <c r="AW72" s="176">
        <f>CPPE_CO_2017!Y71</f>
        <v>0</v>
      </c>
      <c r="AX72" s="175" t="s">
        <v>1511</v>
      </c>
      <c r="AY72" s="176">
        <f>CPPE_CO_2017!Z71</f>
        <v>0</v>
      </c>
      <c r="AZ72" s="175" t="s">
        <v>1510</v>
      </c>
      <c r="BA72" s="176">
        <f>CPPE_CO_2017!AA71</f>
        <v>1</v>
      </c>
      <c r="BB72" s="175" t="s">
        <v>1413</v>
      </c>
      <c r="BC72" s="176">
        <f>CPPE_CO_2017!AB71</f>
        <v>1</v>
      </c>
      <c r="BD72" s="175" t="s">
        <v>1512</v>
      </c>
      <c r="BE72" s="176">
        <f>CPPE_CO_2017!AC71</f>
        <v>0</v>
      </c>
      <c r="BF72" s="175" t="s">
        <v>1513</v>
      </c>
      <c r="BG72" s="176">
        <f>CPPE_CO_2017!AD71</f>
        <v>0</v>
      </c>
      <c r="BH72" s="175"/>
      <c r="BI72" s="176">
        <f>CPPE_CO_2017!AE71</f>
        <v>0</v>
      </c>
      <c r="BJ72" s="175"/>
      <c r="BK72" s="176">
        <f>CPPE_CO_2017!AF71</f>
        <v>0</v>
      </c>
      <c r="BL72" s="175"/>
      <c r="BM72" s="176">
        <f>CPPE_CO_2017!AG71</f>
        <v>0</v>
      </c>
      <c r="BN72" s="178"/>
      <c r="BO72" s="176">
        <f>CPPE_CO_2017!AH71</f>
        <v>2</v>
      </c>
      <c r="BP72" s="175" t="s">
        <v>1492</v>
      </c>
      <c r="BQ72" s="176">
        <f>CPPE_CO_2017!AI71</f>
        <v>0</v>
      </c>
      <c r="BR72" s="175"/>
      <c r="BS72" s="176">
        <f>CPPE_CO_2017!AJ71</f>
        <v>0</v>
      </c>
      <c r="BT72" s="175"/>
      <c r="BU72" s="176">
        <f>CPPE_CO_2017!AK71</f>
        <v>0</v>
      </c>
      <c r="BV72" s="175"/>
      <c r="BW72" s="176">
        <f>CPPE_CO_2017!AL71</f>
        <v>0</v>
      </c>
      <c r="BX72" s="175"/>
      <c r="BY72" s="176">
        <f>CPPE_CO_2017!AM71</f>
        <v>0</v>
      </c>
      <c r="BZ72" s="175"/>
      <c r="CA72" s="176">
        <f>CPPE_CO_2017!AN71</f>
        <v>0</v>
      </c>
      <c r="CB72" s="175"/>
      <c r="CC72" s="176">
        <f>CPPE_CO_2017!AO71</f>
        <v>0</v>
      </c>
      <c r="CD72" s="175"/>
      <c r="CE72" s="176">
        <f>CPPE_CO_2017!AP71</f>
        <v>0</v>
      </c>
      <c r="CF72" s="175"/>
      <c r="CG72" s="176">
        <f>CPPE_CO_2017!AQ71</f>
        <v>0</v>
      </c>
      <c r="CH72" s="178"/>
      <c r="CI72" s="177">
        <v>0</v>
      </c>
      <c r="CJ72" s="175"/>
      <c r="CK72" s="176">
        <f>CPPE_CO_2017!AS71</f>
        <v>0</v>
      </c>
      <c r="CL72" s="175"/>
      <c r="CM72" s="177">
        <v>2</v>
      </c>
      <c r="CN72" s="175" t="s">
        <v>1218</v>
      </c>
      <c r="CO72" s="180"/>
    </row>
    <row r="73" spans="2:93" s="168" customFormat="1" ht="80.099999999999994" customHeight="1" x14ac:dyDescent="0.25">
      <c r="B73" s="173" t="s">
        <v>66</v>
      </c>
      <c r="C73" s="166" t="s">
        <v>283</v>
      </c>
      <c r="D73" s="167" t="str">
        <f t="shared" ref="D73:D104" si="2">IF(B73="","",B73&amp;" ("&amp;C73&amp;")")</f>
        <v>Irrigation Reservoir (436)</v>
      </c>
      <c r="E73" s="174">
        <f>CPPE_CO_2017!C72</f>
        <v>0</v>
      </c>
      <c r="F73" s="175"/>
      <c r="G73" s="176">
        <f>CPPE_CO_2017!D72</f>
        <v>0</v>
      </c>
      <c r="H73" s="175"/>
      <c r="I73" s="177">
        <f>CPPE_CO_2017!E72</f>
        <v>0</v>
      </c>
      <c r="J73" s="175"/>
      <c r="K73" s="177">
        <f>CPPE_CO_2017!F72</f>
        <v>0</v>
      </c>
      <c r="L73" s="175" t="s">
        <v>1485</v>
      </c>
      <c r="M73" s="176">
        <f>CPPE_CO_2017!G72</f>
        <v>1</v>
      </c>
      <c r="N73" s="175" t="s">
        <v>1486</v>
      </c>
      <c r="O73" s="176">
        <f>CPPE_CO_2017!H72</f>
        <v>0</v>
      </c>
      <c r="P73" s="175"/>
      <c r="Q73" s="176">
        <f>CPPE_CO_2017!I72</f>
        <v>0</v>
      </c>
      <c r="R73" s="175"/>
      <c r="S73" s="176">
        <f>CPPE_CO_2017!J72</f>
        <v>0</v>
      </c>
      <c r="T73" s="178"/>
      <c r="U73" s="176">
        <f>CPPE_CO_2017!K72</f>
        <v>0</v>
      </c>
      <c r="V73" s="175"/>
      <c r="W73" s="176">
        <f>CPPE_CO_2017!L72</f>
        <v>0</v>
      </c>
      <c r="X73" s="175" t="s">
        <v>1487</v>
      </c>
      <c r="Y73" s="176">
        <f>CPPE_CO_2017!M72</f>
        <v>0</v>
      </c>
      <c r="Z73" s="175" t="s">
        <v>1488</v>
      </c>
      <c r="AA73" s="176">
        <f>CPPE_CO_2017!N72</f>
        <v>0</v>
      </c>
      <c r="AB73" s="175" t="s">
        <v>1489</v>
      </c>
      <c r="AC73" s="176">
        <f>CPPE_CO_2017!O72</f>
        <v>0</v>
      </c>
      <c r="AD73" s="175"/>
      <c r="AE73" s="176">
        <f>CPPE_CO_2017!P72</f>
        <v>3</v>
      </c>
      <c r="AF73" s="178" t="s">
        <v>1490</v>
      </c>
      <c r="AG73" s="176">
        <f>CPPE_CO_2017!Q72</f>
        <v>0</v>
      </c>
      <c r="AH73" s="175"/>
      <c r="AI73" s="176">
        <f>CPPE_CO_2017!R72</f>
        <v>1</v>
      </c>
      <c r="AJ73" s="175"/>
      <c r="AK73" s="176">
        <f>CPPE_CO_2017!S72</f>
        <v>1</v>
      </c>
      <c r="AL73" s="178"/>
      <c r="AM73" s="176">
        <f>CPPE_CO_2017!T72</f>
        <v>0</v>
      </c>
      <c r="AN73" s="175"/>
      <c r="AO73" s="176">
        <f>CPPE_CO_2017!U72</f>
        <v>0</v>
      </c>
      <c r="AP73" s="175" t="s">
        <v>1433</v>
      </c>
      <c r="AQ73" s="176">
        <f>CPPE_CO_2017!V72</f>
        <v>0</v>
      </c>
      <c r="AR73" s="178"/>
      <c r="AS73" s="176">
        <f>CPPE_CO_2017!W72</f>
        <v>0</v>
      </c>
      <c r="AT73" s="178"/>
      <c r="AU73" s="176">
        <f>CPPE_CO_2017!X72</f>
        <v>0</v>
      </c>
      <c r="AV73" s="175" t="s">
        <v>1491</v>
      </c>
      <c r="AW73" s="176">
        <f>CPPE_CO_2017!Y72</f>
        <v>0</v>
      </c>
      <c r="AX73" s="175"/>
      <c r="AY73" s="176">
        <f>CPPE_CO_2017!Z72</f>
        <v>0</v>
      </c>
      <c r="AZ73" s="175" t="s">
        <v>1438</v>
      </c>
      <c r="BA73" s="176">
        <f>CPPE_CO_2017!AA72</f>
        <v>0</v>
      </c>
      <c r="BB73" s="175"/>
      <c r="BC73" s="176">
        <f>CPPE_CO_2017!AB72</f>
        <v>0</v>
      </c>
      <c r="BD73" s="175"/>
      <c r="BE73" s="176">
        <f>CPPE_CO_2017!AC72</f>
        <v>0</v>
      </c>
      <c r="BF73" s="175"/>
      <c r="BG73" s="176">
        <f>CPPE_CO_2017!AD72</f>
        <v>0</v>
      </c>
      <c r="BH73" s="175"/>
      <c r="BI73" s="176">
        <f>CPPE_CO_2017!AE72</f>
        <v>0</v>
      </c>
      <c r="BJ73" s="175"/>
      <c r="BK73" s="176">
        <f>CPPE_CO_2017!AF72</f>
        <v>0</v>
      </c>
      <c r="BL73" s="175"/>
      <c r="BM73" s="176">
        <f>CPPE_CO_2017!AG72</f>
        <v>0</v>
      </c>
      <c r="BN73" s="178"/>
      <c r="BO73" s="176">
        <f>CPPE_CO_2017!AH72</f>
        <v>2</v>
      </c>
      <c r="BP73" s="175" t="s">
        <v>1492</v>
      </c>
      <c r="BQ73" s="176">
        <f>CPPE_CO_2017!AI72</f>
        <v>0</v>
      </c>
      <c r="BR73" s="175"/>
      <c r="BS73" s="176">
        <f>CPPE_CO_2017!AJ72</f>
        <v>0</v>
      </c>
      <c r="BT73" s="175"/>
      <c r="BU73" s="176">
        <f>CPPE_CO_2017!AK72</f>
        <v>0</v>
      </c>
      <c r="BV73" s="175"/>
      <c r="BW73" s="176">
        <f>CPPE_CO_2017!AL72</f>
        <v>0</v>
      </c>
      <c r="BX73" s="175" t="s">
        <v>1493</v>
      </c>
      <c r="BY73" s="176">
        <f>CPPE_CO_2017!AM72</f>
        <v>0</v>
      </c>
      <c r="BZ73" s="175" t="s">
        <v>1494</v>
      </c>
      <c r="CA73" s="176">
        <f>CPPE_CO_2017!AN72</f>
        <v>2</v>
      </c>
      <c r="CB73" s="175" t="s">
        <v>1495</v>
      </c>
      <c r="CC73" s="176">
        <f>CPPE_CO_2017!AO72</f>
        <v>0</v>
      </c>
      <c r="CD73" s="175" t="s">
        <v>1496</v>
      </c>
      <c r="CE73" s="176">
        <f>CPPE_CO_2017!AP72</f>
        <v>0</v>
      </c>
      <c r="CF73" s="175"/>
      <c r="CG73" s="176">
        <f>CPPE_CO_2017!AQ72</f>
        <v>0</v>
      </c>
      <c r="CH73" s="178"/>
      <c r="CI73" s="177">
        <v>0</v>
      </c>
      <c r="CJ73" s="175" t="s">
        <v>1497</v>
      </c>
      <c r="CK73" s="176">
        <f>CPPE_CO_2017!AS72</f>
        <v>0</v>
      </c>
      <c r="CL73" s="175"/>
      <c r="CM73" s="177">
        <v>2</v>
      </c>
      <c r="CN73" s="175" t="s">
        <v>1498</v>
      </c>
      <c r="CO73" s="180"/>
    </row>
    <row r="74" spans="2:93" s="168" customFormat="1" ht="80.099999999999994" customHeight="1" x14ac:dyDescent="0.25">
      <c r="B74" s="173" t="s">
        <v>67</v>
      </c>
      <c r="C74" s="166" t="s">
        <v>282</v>
      </c>
      <c r="D74" s="167" t="str">
        <f t="shared" si="2"/>
        <v>Irrigation System, Microirrigation (441)</v>
      </c>
      <c r="E74" s="174">
        <f>CPPE_CO_2017!C73</f>
        <v>0</v>
      </c>
      <c r="F74" s="175"/>
      <c r="G74" s="176">
        <f>CPPE_CO_2017!D73</f>
        <v>0</v>
      </c>
      <c r="H74" s="175"/>
      <c r="I74" s="177">
        <f>CPPE_CO_2017!E73</f>
        <v>0</v>
      </c>
      <c r="J74" s="175"/>
      <c r="K74" s="177">
        <f>CPPE_CO_2017!F73</f>
        <v>0</v>
      </c>
      <c r="L74" s="175"/>
      <c r="M74" s="176">
        <f>CPPE_CO_2017!G73</f>
        <v>0</v>
      </c>
      <c r="N74" s="175"/>
      <c r="O74" s="176">
        <f>CPPE_CO_2017!H73</f>
        <v>0</v>
      </c>
      <c r="P74" s="175"/>
      <c r="Q74" s="176">
        <f>CPPE_CO_2017!I73</f>
        <v>0</v>
      </c>
      <c r="R74" s="175" t="s">
        <v>1477</v>
      </c>
      <c r="S74" s="176">
        <f>CPPE_CO_2017!J73</f>
        <v>0</v>
      </c>
      <c r="T74" s="178"/>
      <c r="U74" s="176">
        <f>CPPE_CO_2017!K73</f>
        <v>0</v>
      </c>
      <c r="V74" s="175" t="s">
        <v>1478</v>
      </c>
      <c r="W74" s="176">
        <f>CPPE_CO_2017!L73</f>
        <v>2</v>
      </c>
      <c r="X74" s="175" t="s">
        <v>1479</v>
      </c>
      <c r="Y74" s="176">
        <f>CPPE_CO_2017!M73</f>
        <v>2</v>
      </c>
      <c r="Z74" s="175" t="s">
        <v>1450</v>
      </c>
      <c r="AA74" s="176">
        <f>CPPE_CO_2017!N73</f>
        <v>2</v>
      </c>
      <c r="AB74" s="175" t="s">
        <v>1451</v>
      </c>
      <c r="AC74" s="176">
        <f>CPPE_CO_2017!O73</f>
        <v>0</v>
      </c>
      <c r="AD74" s="175"/>
      <c r="AE74" s="176">
        <f>CPPE_CO_2017!P73</f>
        <v>4</v>
      </c>
      <c r="AF74" s="178" t="s">
        <v>1452</v>
      </c>
      <c r="AG74" s="176">
        <f>CPPE_CO_2017!Q73</f>
        <v>0</v>
      </c>
      <c r="AH74" s="175"/>
      <c r="AI74" s="176">
        <f>CPPE_CO_2017!R73</f>
        <v>2</v>
      </c>
      <c r="AJ74" s="175" t="s">
        <v>1453</v>
      </c>
      <c r="AK74" s="176">
        <f>CPPE_CO_2017!S73</f>
        <v>2</v>
      </c>
      <c r="AL74" s="178" t="s">
        <v>1454</v>
      </c>
      <c r="AM74" s="176">
        <f>CPPE_CO_2017!T73</f>
        <v>2</v>
      </c>
      <c r="AN74" s="175" t="s">
        <v>1480</v>
      </c>
      <c r="AO74" s="176">
        <f>CPPE_CO_2017!U73</f>
        <v>2</v>
      </c>
      <c r="AP74" s="175" t="s">
        <v>1456</v>
      </c>
      <c r="AQ74" s="176">
        <f>CPPE_CO_2017!V73</f>
        <v>2</v>
      </c>
      <c r="AR74" s="178" t="s">
        <v>1481</v>
      </c>
      <c r="AS74" s="176">
        <f>CPPE_CO_2017!W73</f>
        <v>2</v>
      </c>
      <c r="AT74" s="178" t="s">
        <v>1482</v>
      </c>
      <c r="AU74" s="176">
        <f>CPPE_CO_2017!X73</f>
        <v>2</v>
      </c>
      <c r="AV74" s="175" t="s">
        <v>1459</v>
      </c>
      <c r="AW74" s="176">
        <f>CPPE_CO_2017!Y73</f>
        <v>2</v>
      </c>
      <c r="AX74" s="175" t="s">
        <v>1471</v>
      </c>
      <c r="AY74" s="176">
        <f>CPPE_CO_2017!Z73</f>
        <v>1</v>
      </c>
      <c r="AZ74" s="175" t="s">
        <v>1472</v>
      </c>
      <c r="BA74" s="176">
        <f>CPPE_CO_2017!AA73</f>
        <v>1</v>
      </c>
      <c r="BB74" s="175" t="s">
        <v>1413</v>
      </c>
      <c r="BC74" s="176">
        <f>CPPE_CO_2017!AB73</f>
        <v>2</v>
      </c>
      <c r="BD74" s="175" t="s">
        <v>1460</v>
      </c>
      <c r="BE74" s="176">
        <f>CPPE_CO_2017!AC73</f>
        <v>0</v>
      </c>
      <c r="BF74" s="175" t="s">
        <v>1471</v>
      </c>
      <c r="BG74" s="176">
        <f>CPPE_CO_2017!AD73</f>
        <v>1</v>
      </c>
      <c r="BH74" s="175" t="s">
        <v>1483</v>
      </c>
      <c r="BI74" s="176">
        <f>CPPE_CO_2017!AE73</f>
        <v>0</v>
      </c>
      <c r="BJ74" s="175"/>
      <c r="BK74" s="176">
        <f>CPPE_CO_2017!AF73</f>
        <v>0</v>
      </c>
      <c r="BL74" s="175" t="s">
        <v>1417</v>
      </c>
      <c r="BM74" s="176">
        <f>CPPE_CO_2017!AG73</f>
        <v>0</v>
      </c>
      <c r="BN74" s="178"/>
      <c r="BO74" s="176">
        <f>CPPE_CO_2017!AH73</f>
        <v>2</v>
      </c>
      <c r="BP74" s="175" t="s">
        <v>1442</v>
      </c>
      <c r="BQ74" s="176">
        <f>CPPE_CO_2017!AI73</f>
        <v>0</v>
      </c>
      <c r="BR74" s="175"/>
      <c r="BS74" s="176">
        <f>CPPE_CO_2017!AJ73</f>
        <v>0</v>
      </c>
      <c r="BT74" s="175" t="s">
        <v>1351</v>
      </c>
      <c r="BU74" s="176">
        <f>CPPE_CO_2017!AK73</f>
        <v>0</v>
      </c>
      <c r="BV74" s="175"/>
      <c r="BW74" s="176">
        <f>CPPE_CO_2017!AL73</f>
        <v>0</v>
      </c>
      <c r="BX74" s="175"/>
      <c r="BY74" s="176">
        <f>CPPE_CO_2017!AM73</f>
        <v>0</v>
      </c>
      <c r="BZ74" s="175"/>
      <c r="CA74" s="176">
        <f>CPPE_CO_2017!AN73</f>
        <v>0</v>
      </c>
      <c r="CB74" s="175" t="s">
        <v>1443</v>
      </c>
      <c r="CC74" s="176">
        <f>CPPE_CO_2017!AO73</f>
        <v>0</v>
      </c>
      <c r="CD74" s="175"/>
      <c r="CE74" s="176">
        <f>CPPE_CO_2017!AP73</f>
        <v>0</v>
      </c>
      <c r="CF74" s="175" t="s">
        <v>1419</v>
      </c>
      <c r="CG74" s="176">
        <f>CPPE_CO_2017!AQ73</f>
        <v>0</v>
      </c>
      <c r="CH74" s="178"/>
      <c r="CI74" s="177">
        <v>0</v>
      </c>
      <c r="CJ74" s="175"/>
      <c r="CK74" s="176">
        <f>CPPE_CO_2017!AS73</f>
        <v>2</v>
      </c>
      <c r="CL74" s="175" t="s">
        <v>1484</v>
      </c>
      <c r="CM74" s="177">
        <v>2</v>
      </c>
      <c r="CN74" s="175" t="s">
        <v>1462</v>
      </c>
      <c r="CO74" s="180"/>
    </row>
    <row r="75" spans="2:93" s="168" customFormat="1" ht="80.099999999999994" customHeight="1" x14ac:dyDescent="0.25">
      <c r="B75" s="173" t="s">
        <v>197</v>
      </c>
      <c r="C75" s="166" t="s">
        <v>280</v>
      </c>
      <c r="D75" s="167" t="str">
        <f t="shared" si="2"/>
        <v>Irrigation System, Surface &amp; Subsurface (443)</v>
      </c>
      <c r="E75" s="174">
        <f>CPPE_CO_2017!C74</f>
        <v>0</v>
      </c>
      <c r="F75" s="175"/>
      <c r="G75" s="176">
        <f>CPPE_CO_2017!D74</f>
        <v>1</v>
      </c>
      <c r="H75" s="175" t="s">
        <v>1445</v>
      </c>
      <c r="I75" s="177">
        <f>CPPE_CO_2017!E74</f>
        <v>0</v>
      </c>
      <c r="J75" s="175"/>
      <c r="K75" s="177">
        <f>CPPE_CO_2017!F74</f>
        <v>0</v>
      </c>
      <c r="L75" s="175" t="s">
        <v>1446</v>
      </c>
      <c r="M75" s="176">
        <f>CPPE_CO_2017!G74</f>
        <v>0</v>
      </c>
      <c r="N75" s="175" t="s">
        <v>1447</v>
      </c>
      <c r="O75" s="176">
        <f>CPPE_CO_2017!H74</f>
        <v>0</v>
      </c>
      <c r="P75" s="175"/>
      <c r="Q75" s="176">
        <f>CPPE_CO_2017!I74</f>
        <v>0</v>
      </c>
      <c r="R75" s="175" t="s">
        <v>1424</v>
      </c>
      <c r="S75" s="176">
        <f>CPPE_CO_2017!J74</f>
        <v>0</v>
      </c>
      <c r="T75" s="178"/>
      <c r="U75" s="176">
        <f>CPPE_CO_2017!K74</f>
        <v>0</v>
      </c>
      <c r="V75" s="175" t="s">
        <v>1448</v>
      </c>
      <c r="W75" s="176">
        <f>CPPE_CO_2017!L74</f>
        <v>1</v>
      </c>
      <c r="X75" s="175" t="s">
        <v>1449</v>
      </c>
      <c r="Y75" s="176">
        <f>CPPE_CO_2017!M74</f>
        <v>0</v>
      </c>
      <c r="Z75" s="175" t="s">
        <v>1450</v>
      </c>
      <c r="AA75" s="176">
        <f>CPPE_CO_2017!N74</f>
        <v>0</v>
      </c>
      <c r="AB75" s="175" t="s">
        <v>1451</v>
      </c>
      <c r="AC75" s="176">
        <f>CPPE_CO_2017!O74</f>
        <v>0</v>
      </c>
      <c r="AD75" s="175"/>
      <c r="AE75" s="176">
        <f>CPPE_CO_2017!P74</f>
        <v>3</v>
      </c>
      <c r="AF75" s="178" t="s">
        <v>1452</v>
      </c>
      <c r="AG75" s="176">
        <f>CPPE_CO_2017!Q74</f>
        <v>0</v>
      </c>
      <c r="AH75" s="175"/>
      <c r="AI75" s="176">
        <f>CPPE_CO_2017!R74</f>
        <v>1</v>
      </c>
      <c r="AJ75" s="175" t="s">
        <v>1453</v>
      </c>
      <c r="AK75" s="176">
        <f>CPPE_CO_2017!S74</f>
        <v>1</v>
      </c>
      <c r="AL75" s="178" t="s">
        <v>1454</v>
      </c>
      <c r="AM75" s="176">
        <f>CPPE_CO_2017!T74</f>
        <v>1</v>
      </c>
      <c r="AN75" s="175" t="s">
        <v>1455</v>
      </c>
      <c r="AO75" s="176">
        <f>CPPE_CO_2017!U74</f>
        <v>1</v>
      </c>
      <c r="AP75" s="175" t="s">
        <v>1456</v>
      </c>
      <c r="AQ75" s="176">
        <f>CPPE_CO_2017!V74</f>
        <v>1</v>
      </c>
      <c r="AR75" s="178" t="s">
        <v>1457</v>
      </c>
      <c r="AS75" s="176">
        <f>CPPE_CO_2017!W74</f>
        <v>1</v>
      </c>
      <c r="AT75" s="178" t="s">
        <v>1458</v>
      </c>
      <c r="AU75" s="176">
        <f>CPPE_CO_2017!X74</f>
        <v>1</v>
      </c>
      <c r="AV75" s="175" t="s">
        <v>1459</v>
      </c>
      <c r="AW75" s="176">
        <f>CPPE_CO_2017!Y74</f>
        <v>1</v>
      </c>
      <c r="AX75" s="175" t="s">
        <v>1458</v>
      </c>
      <c r="AY75" s="176">
        <f>CPPE_CO_2017!Z74</f>
        <v>1</v>
      </c>
      <c r="AZ75" s="175"/>
      <c r="BA75" s="176">
        <f>CPPE_CO_2017!AA74</f>
        <v>1</v>
      </c>
      <c r="BB75" s="175" t="s">
        <v>1413</v>
      </c>
      <c r="BC75" s="176">
        <f>CPPE_CO_2017!AB74</f>
        <v>0</v>
      </c>
      <c r="BD75" s="175" t="s">
        <v>1460</v>
      </c>
      <c r="BE75" s="176">
        <f>CPPE_CO_2017!AC74</f>
        <v>0</v>
      </c>
      <c r="BF75" s="175" t="s">
        <v>1458</v>
      </c>
      <c r="BG75" s="176">
        <f>CPPE_CO_2017!AD74</f>
        <v>1</v>
      </c>
      <c r="BH75" s="175" t="s">
        <v>1461</v>
      </c>
      <c r="BI75" s="176">
        <f>CPPE_CO_2017!AE74</f>
        <v>0</v>
      </c>
      <c r="BJ75" s="175"/>
      <c r="BK75" s="176">
        <f>CPPE_CO_2017!AF74</f>
        <v>0</v>
      </c>
      <c r="BL75" s="175" t="s">
        <v>1417</v>
      </c>
      <c r="BM75" s="176">
        <f>CPPE_CO_2017!AG74</f>
        <v>0</v>
      </c>
      <c r="BN75" s="178"/>
      <c r="BO75" s="176">
        <f>CPPE_CO_2017!AH74</f>
        <v>2</v>
      </c>
      <c r="BP75" s="175" t="s">
        <v>1442</v>
      </c>
      <c r="BQ75" s="176">
        <f>CPPE_CO_2017!AI74</f>
        <v>0</v>
      </c>
      <c r="BR75" s="175"/>
      <c r="BS75" s="176">
        <f>CPPE_CO_2017!AJ74</f>
        <v>0</v>
      </c>
      <c r="BT75" s="175" t="s">
        <v>1351</v>
      </c>
      <c r="BU75" s="176">
        <f>CPPE_CO_2017!AK74</f>
        <v>0</v>
      </c>
      <c r="BV75" s="175"/>
      <c r="BW75" s="176">
        <f>CPPE_CO_2017!AL74</f>
        <v>0</v>
      </c>
      <c r="BX75" s="175"/>
      <c r="BY75" s="176">
        <f>CPPE_CO_2017!AM74</f>
        <v>0</v>
      </c>
      <c r="BZ75" s="175"/>
      <c r="CA75" s="176">
        <f>CPPE_CO_2017!AN74</f>
        <v>0</v>
      </c>
      <c r="CB75" s="175" t="s">
        <v>1443</v>
      </c>
      <c r="CC75" s="176">
        <f>CPPE_CO_2017!AO74</f>
        <v>0</v>
      </c>
      <c r="CD75" s="175"/>
      <c r="CE75" s="176">
        <f>CPPE_CO_2017!AP74</f>
        <v>0</v>
      </c>
      <c r="CF75" s="175" t="s">
        <v>1419</v>
      </c>
      <c r="CG75" s="176">
        <f>CPPE_CO_2017!AQ74</f>
        <v>0</v>
      </c>
      <c r="CH75" s="178"/>
      <c r="CI75" s="177">
        <v>0</v>
      </c>
      <c r="CJ75" s="175"/>
      <c r="CK75" s="176">
        <f>CPPE_CO_2017!AS74</f>
        <v>0</v>
      </c>
      <c r="CL75" s="175"/>
      <c r="CM75" s="177">
        <v>2</v>
      </c>
      <c r="CN75" s="175" t="s">
        <v>1462</v>
      </c>
      <c r="CO75" s="180"/>
    </row>
    <row r="76" spans="2:93" s="168" customFormat="1" ht="80.099999999999994" customHeight="1" x14ac:dyDescent="0.25">
      <c r="B76" s="173" t="s">
        <v>68</v>
      </c>
      <c r="C76" s="166" t="s">
        <v>279</v>
      </c>
      <c r="D76" s="167" t="str">
        <f t="shared" si="2"/>
        <v>Irrigation System, Tailwater Recovery (447)</v>
      </c>
      <c r="E76" s="174">
        <f>CPPE_CO_2017!C75</f>
        <v>0</v>
      </c>
      <c r="F76" s="175"/>
      <c r="G76" s="176">
        <f>CPPE_CO_2017!D75</f>
        <v>0</v>
      </c>
      <c r="H76" s="175"/>
      <c r="I76" s="181">
        <f>CPPE_CO_2017!E75</f>
        <v>0</v>
      </c>
      <c r="J76" s="175" t="s">
        <v>1421</v>
      </c>
      <c r="K76" s="181">
        <f>CPPE_CO_2017!F75</f>
        <v>0</v>
      </c>
      <c r="L76" s="175" t="s">
        <v>1422</v>
      </c>
      <c r="M76" s="176">
        <f>CPPE_CO_2017!G75</f>
        <v>0</v>
      </c>
      <c r="N76" s="175" t="s">
        <v>1423</v>
      </c>
      <c r="O76" s="176">
        <f>CPPE_CO_2017!H75</f>
        <v>0</v>
      </c>
      <c r="P76" s="175"/>
      <c r="Q76" s="176">
        <f>CPPE_CO_2017!I75</f>
        <v>0</v>
      </c>
      <c r="R76" s="175" t="s">
        <v>1424</v>
      </c>
      <c r="S76" s="176">
        <f>CPPE_CO_2017!J75</f>
        <v>0</v>
      </c>
      <c r="T76" s="178"/>
      <c r="U76" s="176">
        <f>CPPE_CO_2017!K75</f>
        <v>0</v>
      </c>
      <c r="V76" s="175" t="s">
        <v>1425</v>
      </c>
      <c r="W76" s="176">
        <f>CPPE_CO_2017!L75</f>
        <v>0</v>
      </c>
      <c r="X76" s="175" t="s">
        <v>1426</v>
      </c>
      <c r="Y76" s="176">
        <f>CPPE_CO_2017!M75</f>
        <v>1</v>
      </c>
      <c r="Z76" s="175" t="s">
        <v>1427</v>
      </c>
      <c r="AA76" s="176">
        <f>CPPE_CO_2017!N75</f>
        <v>0</v>
      </c>
      <c r="AB76" s="175" t="s">
        <v>1428</v>
      </c>
      <c r="AC76" s="176">
        <f>CPPE_CO_2017!O75</f>
        <v>0</v>
      </c>
      <c r="AD76" s="175"/>
      <c r="AE76" s="176">
        <f>CPPE_CO_2017!P75</f>
        <v>2</v>
      </c>
      <c r="AF76" s="178" t="s">
        <v>1429</v>
      </c>
      <c r="AG76" s="176">
        <f>CPPE_CO_2017!Q75</f>
        <v>0</v>
      </c>
      <c r="AH76" s="175"/>
      <c r="AI76" s="176">
        <f>CPPE_CO_2017!R75</f>
        <v>2</v>
      </c>
      <c r="AJ76" s="175" t="s">
        <v>1430</v>
      </c>
      <c r="AK76" s="176">
        <f>CPPE_CO_2017!S75</f>
        <v>0</v>
      </c>
      <c r="AL76" s="178" t="s">
        <v>1431</v>
      </c>
      <c r="AM76" s="176">
        <f>CPPE_CO_2017!T75</f>
        <v>2</v>
      </c>
      <c r="AN76" s="175" t="s">
        <v>1432</v>
      </c>
      <c r="AO76" s="176">
        <f>CPPE_CO_2017!U75</f>
        <v>0</v>
      </c>
      <c r="AP76" s="175" t="s">
        <v>1433</v>
      </c>
      <c r="AQ76" s="176">
        <f>CPPE_CO_2017!V75</f>
        <v>2</v>
      </c>
      <c r="AR76" s="178" t="s">
        <v>1434</v>
      </c>
      <c r="AS76" s="176">
        <f>CPPE_CO_2017!W75</f>
        <v>0</v>
      </c>
      <c r="AT76" s="178" t="s">
        <v>1435</v>
      </c>
      <c r="AU76" s="176">
        <f>CPPE_CO_2017!X75</f>
        <v>2</v>
      </c>
      <c r="AV76" s="175" t="s">
        <v>1436</v>
      </c>
      <c r="AW76" s="176">
        <f>CPPE_CO_2017!Y75</f>
        <v>0</v>
      </c>
      <c r="AX76" s="175" t="s">
        <v>1437</v>
      </c>
      <c r="AY76" s="176">
        <f>CPPE_CO_2017!Z75</f>
        <v>2</v>
      </c>
      <c r="AZ76" s="175" t="s">
        <v>1438</v>
      </c>
      <c r="BA76" s="176">
        <f>CPPE_CO_2017!AA75</f>
        <v>0</v>
      </c>
      <c r="BB76" s="175" t="s">
        <v>1439</v>
      </c>
      <c r="BC76" s="176">
        <f>CPPE_CO_2017!AB75</f>
        <v>2</v>
      </c>
      <c r="BD76" s="175" t="s">
        <v>1440</v>
      </c>
      <c r="BE76" s="176">
        <f>CPPE_CO_2017!AC75</f>
        <v>0</v>
      </c>
      <c r="BF76" s="175" t="s">
        <v>1441</v>
      </c>
      <c r="BG76" s="176">
        <f>CPPE_CO_2017!AD75</f>
        <v>0</v>
      </c>
      <c r="BH76" s="175"/>
      <c r="BI76" s="176">
        <f>CPPE_CO_2017!AE75</f>
        <v>0</v>
      </c>
      <c r="BJ76" s="175"/>
      <c r="BK76" s="176">
        <f>CPPE_CO_2017!AF75</f>
        <v>0</v>
      </c>
      <c r="BL76" s="175"/>
      <c r="BM76" s="176">
        <f>CPPE_CO_2017!AG75</f>
        <v>0</v>
      </c>
      <c r="BN76" s="178"/>
      <c r="BO76" s="176">
        <f>CPPE_CO_2017!AH75</f>
        <v>0</v>
      </c>
      <c r="BP76" s="175" t="s">
        <v>1442</v>
      </c>
      <c r="BQ76" s="176">
        <f>CPPE_CO_2017!AI75</f>
        <v>0</v>
      </c>
      <c r="BR76" s="175"/>
      <c r="BS76" s="176">
        <f>CPPE_CO_2017!AJ75</f>
        <v>0</v>
      </c>
      <c r="BT76" s="175"/>
      <c r="BU76" s="176">
        <f>CPPE_CO_2017!AK75</f>
        <v>0</v>
      </c>
      <c r="BV76" s="175"/>
      <c r="BW76" s="176">
        <f>CPPE_CO_2017!AL75</f>
        <v>0</v>
      </c>
      <c r="BX76" s="175"/>
      <c r="BY76" s="176">
        <f>CPPE_CO_2017!AM75</f>
        <v>0</v>
      </c>
      <c r="BZ76" s="175"/>
      <c r="CA76" s="176">
        <f>CPPE_CO_2017!AN75</f>
        <v>0</v>
      </c>
      <c r="CB76" s="175" t="s">
        <v>1443</v>
      </c>
      <c r="CC76" s="176">
        <f>CPPE_CO_2017!AO75</f>
        <v>0</v>
      </c>
      <c r="CD76" s="175"/>
      <c r="CE76" s="176">
        <f>CPPE_CO_2017!AP75</f>
        <v>0</v>
      </c>
      <c r="CF76" s="175"/>
      <c r="CG76" s="176">
        <f>CPPE_CO_2017!AQ75</f>
        <v>0</v>
      </c>
      <c r="CH76" s="178"/>
      <c r="CI76" s="177">
        <v>0</v>
      </c>
      <c r="CJ76" s="175"/>
      <c r="CK76" s="176">
        <f>CPPE_CO_2017!AS75</f>
        <v>0</v>
      </c>
      <c r="CL76" s="175"/>
      <c r="CM76" s="177">
        <v>2</v>
      </c>
      <c r="CN76" s="175" t="s">
        <v>1444</v>
      </c>
      <c r="CO76" s="180"/>
    </row>
    <row r="77" spans="2:93" s="168" customFormat="1" ht="80.099999999999994" customHeight="1" x14ac:dyDescent="0.25">
      <c r="B77" s="173" t="s">
        <v>69</v>
      </c>
      <c r="C77" s="166" t="s">
        <v>278</v>
      </c>
      <c r="D77" s="167" t="str">
        <f t="shared" si="2"/>
        <v>Irrigation Water Management (449)</v>
      </c>
      <c r="E77" s="174">
        <f>CPPE_CO_2017!C76</f>
        <v>0</v>
      </c>
      <c r="F77" s="175"/>
      <c r="G77" s="176">
        <f>CPPE_CO_2017!D76</f>
        <v>2</v>
      </c>
      <c r="H77" s="175" t="s">
        <v>1399</v>
      </c>
      <c r="I77" s="177">
        <f>CPPE_CO_2017!E76</f>
        <v>0</v>
      </c>
      <c r="J77" s="175"/>
      <c r="K77" s="177">
        <f>CPPE_CO_2017!F76</f>
        <v>0</v>
      </c>
      <c r="L77" s="175"/>
      <c r="M77" s="176">
        <f>CPPE_CO_2017!G76</f>
        <v>0</v>
      </c>
      <c r="N77" s="175"/>
      <c r="O77" s="176">
        <f>CPPE_CO_2017!H76</f>
        <v>0</v>
      </c>
      <c r="P77" s="175" t="s">
        <v>1400</v>
      </c>
      <c r="Q77" s="176">
        <f>CPPE_CO_2017!I76</f>
        <v>0</v>
      </c>
      <c r="R77" s="175"/>
      <c r="S77" s="176">
        <f>CPPE_CO_2017!J76</f>
        <v>0</v>
      </c>
      <c r="T77" s="178"/>
      <c r="U77" s="176">
        <f>CPPE_CO_2017!K76</f>
        <v>2</v>
      </c>
      <c r="V77" s="175" t="s">
        <v>1401</v>
      </c>
      <c r="W77" s="176">
        <f>CPPE_CO_2017!L76</f>
        <v>1</v>
      </c>
      <c r="X77" s="175"/>
      <c r="Y77" s="176">
        <f>CPPE_CO_2017!M76</f>
        <v>1</v>
      </c>
      <c r="Z77" s="175"/>
      <c r="AA77" s="176">
        <f>CPPE_CO_2017!N76</f>
        <v>1</v>
      </c>
      <c r="AB77" s="175" t="s">
        <v>1402</v>
      </c>
      <c r="AC77" s="176">
        <f>CPPE_CO_2017!O76</f>
        <v>0</v>
      </c>
      <c r="AD77" s="175"/>
      <c r="AE77" s="176">
        <f>CPPE_CO_2017!P76</f>
        <v>5</v>
      </c>
      <c r="AF77" s="178" t="s">
        <v>1403</v>
      </c>
      <c r="AG77" s="176">
        <f>CPPE_CO_2017!Q76</f>
        <v>0</v>
      </c>
      <c r="AH77" s="175"/>
      <c r="AI77" s="176">
        <f>CPPE_CO_2017!R76</f>
        <v>2</v>
      </c>
      <c r="AJ77" s="175" t="s">
        <v>1404</v>
      </c>
      <c r="AK77" s="176">
        <f>CPPE_CO_2017!S76</f>
        <v>2</v>
      </c>
      <c r="AL77" s="178" t="s">
        <v>1405</v>
      </c>
      <c r="AM77" s="176">
        <f>CPPE_CO_2017!T76</f>
        <v>2</v>
      </c>
      <c r="AN77" s="175" t="s">
        <v>1406</v>
      </c>
      <c r="AO77" s="176">
        <f>CPPE_CO_2017!U76</f>
        <v>2</v>
      </c>
      <c r="AP77" s="175" t="s">
        <v>1407</v>
      </c>
      <c r="AQ77" s="176">
        <f>CPPE_CO_2017!V76</f>
        <v>2</v>
      </c>
      <c r="AR77" s="178" t="s">
        <v>1408</v>
      </c>
      <c r="AS77" s="176">
        <f>CPPE_CO_2017!W76</f>
        <v>2</v>
      </c>
      <c r="AT77" s="178" t="s">
        <v>1409</v>
      </c>
      <c r="AU77" s="176">
        <f>CPPE_CO_2017!X76</f>
        <v>2</v>
      </c>
      <c r="AV77" s="175" t="s">
        <v>1410</v>
      </c>
      <c r="AW77" s="176">
        <f>CPPE_CO_2017!Y76</f>
        <v>2</v>
      </c>
      <c r="AX77" s="175" t="s">
        <v>1411</v>
      </c>
      <c r="AY77" s="176">
        <f>CPPE_CO_2017!Z76</f>
        <v>2</v>
      </c>
      <c r="AZ77" s="175" t="s">
        <v>1412</v>
      </c>
      <c r="BA77" s="176">
        <f>CPPE_CO_2017!AA76</f>
        <v>2</v>
      </c>
      <c r="BB77" s="175" t="s">
        <v>1413</v>
      </c>
      <c r="BC77" s="176">
        <f>CPPE_CO_2017!AB76</f>
        <v>2</v>
      </c>
      <c r="BD77" s="175" t="s">
        <v>1414</v>
      </c>
      <c r="BE77" s="176">
        <f>CPPE_CO_2017!AC76</f>
        <v>0</v>
      </c>
      <c r="BF77" s="175" t="s">
        <v>1415</v>
      </c>
      <c r="BG77" s="176">
        <f>CPPE_CO_2017!AD76</f>
        <v>2</v>
      </c>
      <c r="BH77" s="175" t="s">
        <v>1416</v>
      </c>
      <c r="BI77" s="176">
        <f>CPPE_CO_2017!AE76</f>
        <v>0</v>
      </c>
      <c r="BJ77" s="175"/>
      <c r="BK77" s="176">
        <f>CPPE_CO_2017!AF76</f>
        <v>0</v>
      </c>
      <c r="BL77" s="175" t="s">
        <v>1417</v>
      </c>
      <c r="BM77" s="176">
        <f>CPPE_CO_2017!AG76</f>
        <v>0</v>
      </c>
      <c r="BN77" s="178"/>
      <c r="BO77" s="176">
        <f>CPPE_CO_2017!AH76</f>
        <v>2</v>
      </c>
      <c r="BP77" s="175" t="s">
        <v>1418</v>
      </c>
      <c r="BQ77" s="176">
        <f>CPPE_CO_2017!AI76</f>
        <v>0</v>
      </c>
      <c r="BR77" s="175"/>
      <c r="BS77" s="176">
        <f>CPPE_CO_2017!AJ76</f>
        <v>0</v>
      </c>
      <c r="BT77" s="175" t="s">
        <v>1351</v>
      </c>
      <c r="BU77" s="176">
        <f>CPPE_CO_2017!AK76</f>
        <v>0</v>
      </c>
      <c r="BV77" s="175"/>
      <c r="BW77" s="176">
        <f>CPPE_CO_2017!AL76</f>
        <v>0</v>
      </c>
      <c r="BX77" s="175"/>
      <c r="BY77" s="176">
        <f>CPPE_CO_2017!AM76</f>
        <v>0</v>
      </c>
      <c r="BZ77" s="175"/>
      <c r="CA77" s="176">
        <f>CPPE_CO_2017!AN76</f>
        <v>0</v>
      </c>
      <c r="CB77" s="175"/>
      <c r="CC77" s="176">
        <f>CPPE_CO_2017!AO76</f>
        <v>0</v>
      </c>
      <c r="CD77" s="175"/>
      <c r="CE77" s="176">
        <f>CPPE_CO_2017!AP76</f>
        <v>0</v>
      </c>
      <c r="CF77" s="175" t="s">
        <v>1419</v>
      </c>
      <c r="CG77" s="176">
        <f>CPPE_CO_2017!AQ76</f>
        <v>0</v>
      </c>
      <c r="CH77" s="178"/>
      <c r="CI77" s="177">
        <v>0</v>
      </c>
      <c r="CJ77" s="175"/>
      <c r="CK77" s="176">
        <f>CPPE_CO_2017!AS76</f>
        <v>0</v>
      </c>
      <c r="CL77" s="175"/>
      <c r="CM77" s="177">
        <v>2</v>
      </c>
      <c r="CN77" s="175" t="s">
        <v>1420</v>
      </c>
      <c r="CO77" s="180"/>
    </row>
    <row r="78" spans="2:93" s="168" customFormat="1" ht="80.099999999999994" customHeight="1" x14ac:dyDescent="0.25">
      <c r="B78" s="173" t="s">
        <v>70</v>
      </c>
      <c r="C78" s="166" t="s">
        <v>276</v>
      </c>
      <c r="D78" s="167" t="str">
        <f t="shared" si="2"/>
        <v>Land Clearing (460)</v>
      </c>
      <c r="E78" s="174">
        <f>CPPE_CO_2017!C77</f>
        <v>-1</v>
      </c>
      <c r="F78" s="175" t="s">
        <v>1373</v>
      </c>
      <c r="G78" s="176">
        <f>CPPE_CO_2017!D77</f>
        <v>-1</v>
      </c>
      <c r="H78" s="175"/>
      <c r="I78" s="177">
        <f>CPPE_CO_2017!E77</f>
        <v>-1</v>
      </c>
      <c r="J78" s="175" t="s">
        <v>1333</v>
      </c>
      <c r="K78" s="177">
        <f>CPPE_CO_2017!F77</f>
        <v>-1</v>
      </c>
      <c r="L78" s="175" t="s">
        <v>1374</v>
      </c>
      <c r="M78" s="176">
        <f>CPPE_CO_2017!G77</f>
        <v>0</v>
      </c>
      <c r="N78" s="175"/>
      <c r="O78" s="176">
        <f>CPPE_CO_2017!H77</f>
        <v>-1</v>
      </c>
      <c r="P78" s="175" t="s">
        <v>1375</v>
      </c>
      <c r="Q78" s="176">
        <f>CPPE_CO_2017!I77</f>
        <v>0</v>
      </c>
      <c r="R78" s="175" t="s">
        <v>1376</v>
      </c>
      <c r="S78" s="176">
        <f>CPPE_CO_2017!J77</f>
        <v>0</v>
      </c>
      <c r="T78" s="178"/>
      <c r="U78" s="176">
        <f>CPPE_CO_2017!K77</f>
        <v>0</v>
      </c>
      <c r="V78" s="175" t="s">
        <v>1377</v>
      </c>
      <c r="W78" s="176">
        <f>CPPE_CO_2017!L77</f>
        <v>0</v>
      </c>
      <c r="X78" s="175" t="s">
        <v>1378</v>
      </c>
      <c r="Y78" s="176">
        <f>CPPE_CO_2017!M77</f>
        <v>0</v>
      </c>
      <c r="Z78" s="175" t="s">
        <v>1051</v>
      </c>
      <c r="AA78" s="176">
        <f>CPPE_CO_2017!N77</f>
        <v>0</v>
      </c>
      <c r="AB78" s="175" t="s">
        <v>1379</v>
      </c>
      <c r="AC78" s="176">
        <f>CPPE_CO_2017!O77</f>
        <v>0</v>
      </c>
      <c r="AD78" s="175"/>
      <c r="AE78" s="176">
        <f>CPPE_CO_2017!P77</f>
        <v>0</v>
      </c>
      <c r="AF78" s="178"/>
      <c r="AG78" s="176">
        <f>CPPE_CO_2017!Q77</f>
        <v>0</v>
      </c>
      <c r="AH78" s="175" t="s">
        <v>1380</v>
      </c>
      <c r="AI78" s="176">
        <f>CPPE_CO_2017!R77</f>
        <v>-1</v>
      </c>
      <c r="AJ78" s="175" t="s">
        <v>1381</v>
      </c>
      <c r="AK78" s="176">
        <f>CPPE_CO_2017!S77</f>
        <v>0</v>
      </c>
      <c r="AL78" s="178" t="s">
        <v>1382</v>
      </c>
      <c r="AM78" s="176">
        <f>CPPE_CO_2017!T77</f>
        <v>-1</v>
      </c>
      <c r="AN78" s="175" t="s">
        <v>1344</v>
      </c>
      <c r="AO78" s="176">
        <f>CPPE_CO_2017!U77</f>
        <v>0</v>
      </c>
      <c r="AP78" s="175" t="s">
        <v>1363</v>
      </c>
      <c r="AQ78" s="176">
        <f>CPPE_CO_2017!V77</f>
        <v>-1</v>
      </c>
      <c r="AR78" s="178" t="s">
        <v>1383</v>
      </c>
      <c r="AS78" s="176">
        <f>CPPE_CO_2017!W77</f>
        <v>0</v>
      </c>
      <c r="AT78" s="178" t="s">
        <v>1346</v>
      </c>
      <c r="AU78" s="176">
        <f>CPPE_CO_2017!X77</f>
        <v>-1</v>
      </c>
      <c r="AV78" s="175"/>
      <c r="AW78" s="176">
        <f>CPPE_CO_2017!Y77</f>
        <v>0</v>
      </c>
      <c r="AX78" s="175" t="s">
        <v>1367</v>
      </c>
      <c r="AY78" s="176">
        <f>CPPE_CO_2017!Z77</f>
        <v>-1</v>
      </c>
      <c r="AZ78" s="175" t="s">
        <v>1347</v>
      </c>
      <c r="BA78" s="176">
        <f>CPPE_CO_2017!AA77</f>
        <v>0</v>
      </c>
      <c r="BB78" s="175"/>
      <c r="BC78" s="176">
        <f>CPPE_CO_2017!AB77</f>
        <v>-1</v>
      </c>
      <c r="BD78" s="175" t="s">
        <v>1348</v>
      </c>
      <c r="BE78" s="176">
        <f>CPPE_CO_2017!AC77</f>
        <v>0</v>
      </c>
      <c r="BF78" s="175" t="s">
        <v>1367</v>
      </c>
      <c r="BG78" s="176">
        <f>CPPE_CO_2017!AD77</f>
        <v>-1</v>
      </c>
      <c r="BH78" s="175" t="s">
        <v>1384</v>
      </c>
      <c r="BI78" s="176">
        <f>CPPE_CO_2017!AE77</f>
        <v>0</v>
      </c>
      <c r="BJ78" s="175" t="s">
        <v>1385</v>
      </c>
      <c r="BK78" s="176">
        <f>CPPE_CO_2017!AF77</f>
        <v>-1</v>
      </c>
      <c r="BL78" s="175" t="s">
        <v>774</v>
      </c>
      <c r="BM78" s="176">
        <f>CPPE_CO_2017!AG77</f>
        <v>0</v>
      </c>
      <c r="BN78" s="178"/>
      <c r="BO78" s="176">
        <f>CPPE_CO_2017!AH77</f>
        <v>2</v>
      </c>
      <c r="BP78" s="175" t="s">
        <v>1350</v>
      </c>
      <c r="BQ78" s="176">
        <f>CPPE_CO_2017!AI77</f>
        <v>0</v>
      </c>
      <c r="BR78" s="175"/>
      <c r="BS78" s="176">
        <f>CPPE_CO_2017!AJ77</f>
        <v>0</v>
      </c>
      <c r="BT78" s="175"/>
      <c r="BU78" s="176">
        <f>CPPE_CO_2017!AK77</f>
        <v>4</v>
      </c>
      <c r="BV78" s="175"/>
      <c r="BW78" s="176">
        <f>CPPE_CO_2017!AL77</f>
        <v>-2</v>
      </c>
      <c r="BX78" s="175"/>
      <c r="BY78" s="176">
        <f>CPPE_CO_2017!AM77</f>
        <v>-2</v>
      </c>
      <c r="BZ78" s="175"/>
      <c r="CA78" s="176">
        <f>CPPE_CO_2017!AN77</f>
        <v>0</v>
      </c>
      <c r="CB78" s="175"/>
      <c r="CC78" s="176">
        <f>CPPE_CO_2017!AO77</f>
        <v>-2</v>
      </c>
      <c r="CD78" s="175"/>
      <c r="CE78" s="176">
        <f>CPPE_CO_2017!AP77</f>
        <v>0</v>
      </c>
      <c r="CF78" s="175"/>
      <c r="CG78" s="176">
        <f>CPPE_CO_2017!AQ77</f>
        <v>-2</v>
      </c>
      <c r="CH78" s="178"/>
      <c r="CI78" s="177">
        <v>0</v>
      </c>
      <c r="CJ78" s="175"/>
      <c r="CK78" s="176">
        <f>CPPE_CO_2017!AS77</f>
        <v>0</v>
      </c>
      <c r="CL78" s="175"/>
      <c r="CM78" s="177">
        <v>0</v>
      </c>
      <c r="CN78" s="175"/>
      <c r="CO78" s="180"/>
    </row>
    <row r="79" spans="2:93" s="168" customFormat="1" ht="80.099999999999994" customHeight="1" x14ac:dyDescent="0.25">
      <c r="B79" s="173" t="s">
        <v>71</v>
      </c>
      <c r="C79" s="166" t="s">
        <v>263</v>
      </c>
      <c r="D79" s="167" t="str">
        <f t="shared" si="2"/>
        <v>Land Reclamation, Abandoned Mined Land (543)</v>
      </c>
      <c r="E79" s="174">
        <f>CPPE_CO_2017!C78</f>
        <v>4</v>
      </c>
      <c r="F79" s="175" t="s">
        <v>1156</v>
      </c>
      <c r="G79" s="176">
        <f>CPPE_CO_2017!D78</f>
        <v>4</v>
      </c>
      <c r="H79" s="175" t="s">
        <v>1157</v>
      </c>
      <c r="I79" s="177">
        <f>CPPE_CO_2017!E78</f>
        <v>3</v>
      </c>
      <c r="J79" s="175" t="s">
        <v>1156</v>
      </c>
      <c r="K79" s="177">
        <f>CPPE_CO_2017!F78</f>
        <v>3</v>
      </c>
      <c r="L79" s="175" t="s">
        <v>1158</v>
      </c>
      <c r="M79" s="176">
        <f>CPPE_CO_2017!G78</f>
        <v>0</v>
      </c>
      <c r="N79" s="175"/>
      <c r="O79" s="176">
        <f>CPPE_CO_2017!H78</f>
        <v>2</v>
      </c>
      <c r="P79" s="175" t="s">
        <v>1159</v>
      </c>
      <c r="Q79" s="176">
        <f>CPPE_CO_2017!I78</f>
        <v>1</v>
      </c>
      <c r="R79" s="175" t="s">
        <v>1160</v>
      </c>
      <c r="S79" s="176">
        <f>CPPE_CO_2017!J78</f>
        <v>0</v>
      </c>
      <c r="T79" s="178"/>
      <c r="U79" s="176">
        <f>CPPE_CO_2017!K78</f>
        <v>2</v>
      </c>
      <c r="V79" s="175" t="s">
        <v>1161</v>
      </c>
      <c r="W79" s="176">
        <f>CPPE_CO_2017!L78</f>
        <v>0</v>
      </c>
      <c r="X79" s="175"/>
      <c r="Y79" s="176">
        <f>CPPE_CO_2017!M78</f>
        <v>3</v>
      </c>
      <c r="Z79" s="175" t="s">
        <v>1162</v>
      </c>
      <c r="AA79" s="176">
        <f>CPPE_CO_2017!N78</f>
        <v>0</v>
      </c>
      <c r="AB79" s="175"/>
      <c r="AC79" s="176">
        <f>CPPE_CO_2017!O78</f>
        <v>0</v>
      </c>
      <c r="AD79" s="175"/>
      <c r="AE79" s="176">
        <f>CPPE_CO_2017!P78</f>
        <v>0</v>
      </c>
      <c r="AF79" s="178"/>
      <c r="AG79" s="176">
        <f>CPPE_CO_2017!Q78</f>
        <v>0</v>
      </c>
      <c r="AH79" s="175"/>
      <c r="AI79" s="176">
        <f>CPPE_CO_2017!R78</f>
        <v>0</v>
      </c>
      <c r="AJ79" s="175"/>
      <c r="AK79" s="176">
        <f>CPPE_CO_2017!S78</f>
        <v>0</v>
      </c>
      <c r="AL79" s="178"/>
      <c r="AM79" s="176">
        <f>CPPE_CO_2017!T78</f>
        <v>1</v>
      </c>
      <c r="AN79" s="175"/>
      <c r="AO79" s="176">
        <f>CPPE_CO_2017!U78</f>
        <v>1</v>
      </c>
      <c r="AP79" s="175"/>
      <c r="AQ79" s="176">
        <f>CPPE_CO_2017!V78</f>
        <v>1</v>
      </c>
      <c r="AR79" s="178" t="s">
        <v>1163</v>
      </c>
      <c r="AS79" s="176">
        <f>CPPE_CO_2017!W78</f>
        <v>1</v>
      </c>
      <c r="AT79" s="178" t="s">
        <v>1164</v>
      </c>
      <c r="AU79" s="176">
        <f>CPPE_CO_2017!X78</f>
        <v>1</v>
      </c>
      <c r="AV79" s="175" t="s">
        <v>1165</v>
      </c>
      <c r="AW79" s="176">
        <f>CPPE_CO_2017!Y78</f>
        <v>0</v>
      </c>
      <c r="AX79" s="175"/>
      <c r="AY79" s="176">
        <f>CPPE_CO_2017!Z78</f>
        <v>2</v>
      </c>
      <c r="AZ79" s="175" t="s">
        <v>1166</v>
      </c>
      <c r="BA79" s="176">
        <f>CPPE_CO_2017!AA78</f>
        <v>2</v>
      </c>
      <c r="BB79" s="175"/>
      <c r="BC79" s="176">
        <f>CPPE_CO_2017!AB78</f>
        <v>4</v>
      </c>
      <c r="BD79" s="175"/>
      <c r="BE79" s="176">
        <f>CPPE_CO_2017!AC78</f>
        <v>0</v>
      </c>
      <c r="BF79" s="175" t="s">
        <v>1167</v>
      </c>
      <c r="BG79" s="176">
        <f>CPPE_CO_2017!AD78</f>
        <v>2</v>
      </c>
      <c r="BH79" s="175" t="s">
        <v>1168</v>
      </c>
      <c r="BI79" s="176">
        <f>CPPE_CO_2017!AE78</f>
        <v>0</v>
      </c>
      <c r="BJ79" s="175"/>
      <c r="BK79" s="176">
        <f>CPPE_CO_2017!AF78</f>
        <v>2</v>
      </c>
      <c r="BL79" s="175" t="s">
        <v>541</v>
      </c>
      <c r="BM79" s="176">
        <f>CPPE_CO_2017!AG78</f>
        <v>0</v>
      </c>
      <c r="BN79" s="178"/>
      <c r="BO79" s="176">
        <f>CPPE_CO_2017!AH78</f>
        <v>3</v>
      </c>
      <c r="BP79" s="175" t="s">
        <v>1169</v>
      </c>
      <c r="BQ79" s="176">
        <f>CPPE_CO_2017!AI78</f>
        <v>3</v>
      </c>
      <c r="BR79" s="175" t="s">
        <v>1170</v>
      </c>
      <c r="BS79" s="176">
        <f>CPPE_CO_2017!AJ78</f>
        <v>2</v>
      </c>
      <c r="BT79" s="175" t="s">
        <v>432</v>
      </c>
      <c r="BU79" s="176">
        <f>CPPE_CO_2017!AK78</f>
        <v>0</v>
      </c>
      <c r="BV79" s="175"/>
      <c r="BW79" s="176">
        <f>CPPE_CO_2017!AL78</f>
        <v>1</v>
      </c>
      <c r="BX79" s="175" t="s">
        <v>454</v>
      </c>
      <c r="BY79" s="176">
        <f>CPPE_CO_2017!AM78</f>
        <v>1</v>
      </c>
      <c r="BZ79" s="175" t="s">
        <v>454</v>
      </c>
      <c r="CA79" s="176">
        <f>CPPE_CO_2017!AN78</f>
        <v>0</v>
      </c>
      <c r="CB79" s="175"/>
      <c r="CC79" s="176">
        <f>CPPE_CO_2017!AO78</f>
        <v>1</v>
      </c>
      <c r="CD79" s="175" t="s">
        <v>1172</v>
      </c>
      <c r="CE79" s="176">
        <f>CPPE_CO_2017!AP78</f>
        <v>0</v>
      </c>
      <c r="CF79" s="175" t="s">
        <v>1173</v>
      </c>
      <c r="CG79" s="176">
        <f>CPPE_CO_2017!AQ78</f>
        <v>0</v>
      </c>
      <c r="CH79" s="178"/>
      <c r="CI79" s="177">
        <v>0</v>
      </c>
      <c r="CJ79" s="175"/>
      <c r="CK79" s="176">
        <f>CPPE_CO_2017!AS78</f>
        <v>0</v>
      </c>
      <c r="CL79" s="175"/>
      <c r="CM79" s="177">
        <v>0</v>
      </c>
      <c r="CN79" s="175"/>
      <c r="CO79" s="180"/>
    </row>
    <row r="80" spans="2:93" s="168" customFormat="1" ht="80.099999999999994" customHeight="1" x14ac:dyDescent="0.25">
      <c r="B80" s="173" t="s">
        <v>72</v>
      </c>
      <c r="C80" s="166" t="s">
        <v>262</v>
      </c>
      <c r="D80" s="167" t="str">
        <f t="shared" si="2"/>
        <v>Land Reclamation, Currently Mined Land (544)</v>
      </c>
      <c r="E80" s="174">
        <f>CPPE_CO_2017!C79</f>
        <v>4</v>
      </c>
      <c r="F80" s="175" t="s">
        <v>1156</v>
      </c>
      <c r="G80" s="176">
        <f>CPPE_CO_2017!D79</f>
        <v>4</v>
      </c>
      <c r="H80" s="175" t="s">
        <v>1157</v>
      </c>
      <c r="I80" s="177">
        <f>CPPE_CO_2017!E79</f>
        <v>3</v>
      </c>
      <c r="J80" s="175" t="s">
        <v>1156</v>
      </c>
      <c r="K80" s="177">
        <f>CPPE_CO_2017!F79</f>
        <v>3</v>
      </c>
      <c r="L80" s="175" t="s">
        <v>1158</v>
      </c>
      <c r="M80" s="176">
        <f>CPPE_CO_2017!G79</f>
        <v>0</v>
      </c>
      <c r="N80" s="175"/>
      <c r="O80" s="176">
        <f>CPPE_CO_2017!H79</f>
        <v>2</v>
      </c>
      <c r="P80" s="175" t="s">
        <v>1159</v>
      </c>
      <c r="Q80" s="176">
        <f>CPPE_CO_2017!I79</f>
        <v>1</v>
      </c>
      <c r="R80" s="175" t="s">
        <v>1160</v>
      </c>
      <c r="S80" s="176">
        <f>CPPE_CO_2017!J79</f>
        <v>0</v>
      </c>
      <c r="T80" s="178"/>
      <c r="U80" s="176">
        <f>CPPE_CO_2017!K79</f>
        <v>2</v>
      </c>
      <c r="V80" s="175" t="s">
        <v>1161</v>
      </c>
      <c r="W80" s="176">
        <f>CPPE_CO_2017!L79</f>
        <v>0</v>
      </c>
      <c r="X80" s="175"/>
      <c r="Y80" s="176">
        <f>CPPE_CO_2017!M79</f>
        <v>3</v>
      </c>
      <c r="Z80" s="175" t="s">
        <v>1162</v>
      </c>
      <c r="AA80" s="176">
        <f>CPPE_CO_2017!N79</f>
        <v>0</v>
      </c>
      <c r="AB80" s="175"/>
      <c r="AC80" s="176">
        <f>CPPE_CO_2017!O79</f>
        <v>0</v>
      </c>
      <c r="AD80" s="175"/>
      <c r="AE80" s="176">
        <f>CPPE_CO_2017!P79</f>
        <v>0</v>
      </c>
      <c r="AF80" s="178"/>
      <c r="AG80" s="176">
        <f>CPPE_CO_2017!Q79</f>
        <v>0</v>
      </c>
      <c r="AH80" s="175"/>
      <c r="AI80" s="176">
        <f>CPPE_CO_2017!R79</f>
        <v>0</v>
      </c>
      <c r="AJ80" s="175"/>
      <c r="AK80" s="176">
        <f>CPPE_CO_2017!S79</f>
        <v>0</v>
      </c>
      <c r="AL80" s="178"/>
      <c r="AM80" s="176">
        <f>CPPE_CO_2017!T79</f>
        <v>1</v>
      </c>
      <c r="AN80" s="175"/>
      <c r="AO80" s="176">
        <f>CPPE_CO_2017!U79</f>
        <v>1</v>
      </c>
      <c r="AP80" s="175"/>
      <c r="AQ80" s="176">
        <f>CPPE_CO_2017!V79</f>
        <v>1</v>
      </c>
      <c r="AR80" s="178" t="s">
        <v>1163</v>
      </c>
      <c r="AS80" s="176">
        <f>CPPE_CO_2017!W79</f>
        <v>1</v>
      </c>
      <c r="AT80" s="178" t="s">
        <v>1164</v>
      </c>
      <c r="AU80" s="176">
        <f>CPPE_CO_2017!X79</f>
        <v>1</v>
      </c>
      <c r="AV80" s="175" t="s">
        <v>1165</v>
      </c>
      <c r="AW80" s="176">
        <f>CPPE_CO_2017!Y79</f>
        <v>0</v>
      </c>
      <c r="AX80" s="175"/>
      <c r="AY80" s="176">
        <f>CPPE_CO_2017!Z79</f>
        <v>2</v>
      </c>
      <c r="AZ80" s="175" t="s">
        <v>1166</v>
      </c>
      <c r="BA80" s="176">
        <f>CPPE_CO_2017!AA79</f>
        <v>2</v>
      </c>
      <c r="BB80" s="175"/>
      <c r="BC80" s="176">
        <f>CPPE_CO_2017!AB79</f>
        <v>4</v>
      </c>
      <c r="BD80" s="175"/>
      <c r="BE80" s="176">
        <f>CPPE_CO_2017!AC79</f>
        <v>0</v>
      </c>
      <c r="BF80" s="175" t="s">
        <v>1167</v>
      </c>
      <c r="BG80" s="176">
        <f>CPPE_CO_2017!AD79</f>
        <v>2</v>
      </c>
      <c r="BH80" s="175" t="s">
        <v>1168</v>
      </c>
      <c r="BI80" s="176">
        <f>CPPE_CO_2017!AE79</f>
        <v>0</v>
      </c>
      <c r="BJ80" s="175"/>
      <c r="BK80" s="176">
        <f>CPPE_CO_2017!AF79</f>
        <v>2</v>
      </c>
      <c r="BL80" s="175" t="s">
        <v>541</v>
      </c>
      <c r="BM80" s="176">
        <f>CPPE_CO_2017!AG79</f>
        <v>0</v>
      </c>
      <c r="BN80" s="178"/>
      <c r="BO80" s="176">
        <f>CPPE_CO_2017!AH79</f>
        <v>3</v>
      </c>
      <c r="BP80" s="175" t="s">
        <v>1169</v>
      </c>
      <c r="BQ80" s="176">
        <f>CPPE_CO_2017!AI79</f>
        <v>3</v>
      </c>
      <c r="BR80" s="175" t="s">
        <v>1170</v>
      </c>
      <c r="BS80" s="176">
        <f>CPPE_CO_2017!AJ79</f>
        <v>2</v>
      </c>
      <c r="BT80" s="175" t="s">
        <v>432</v>
      </c>
      <c r="BU80" s="176">
        <f>CPPE_CO_2017!AK79</f>
        <v>0</v>
      </c>
      <c r="BV80" s="175"/>
      <c r="BW80" s="176">
        <f>CPPE_CO_2017!AL79</f>
        <v>1</v>
      </c>
      <c r="BX80" s="175" t="s">
        <v>1171</v>
      </c>
      <c r="BY80" s="176">
        <f>CPPE_CO_2017!AM79</f>
        <v>1</v>
      </c>
      <c r="BZ80" s="175" t="s">
        <v>1171</v>
      </c>
      <c r="CA80" s="176">
        <f>CPPE_CO_2017!AN79</f>
        <v>0</v>
      </c>
      <c r="CB80" s="175"/>
      <c r="CC80" s="176">
        <f>CPPE_CO_2017!AO79</f>
        <v>1</v>
      </c>
      <c r="CD80" s="175" t="s">
        <v>1172</v>
      </c>
      <c r="CE80" s="176">
        <f>CPPE_CO_2017!AP79</f>
        <v>0</v>
      </c>
      <c r="CF80" s="175" t="s">
        <v>1173</v>
      </c>
      <c r="CG80" s="176">
        <f>CPPE_CO_2017!AQ79</f>
        <v>0</v>
      </c>
      <c r="CH80" s="178"/>
      <c r="CI80" s="177">
        <v>0</v>
      </c>
      <c r="CJ80" s="175"/>
      <c r="CK80" s="176">
        <f>CPPE_CO_2017!AS79</f>
        <v>0</v>
      </c>
      <c r="CL80" s="175"/>
      <c r="CM80" s="177">
        <v>0</v>
      </c>
      <c r="CN80" s="175"/>
      <c r="CO80" s="180"/>
    </row>
    <row r="81" spans="2:93" s="168" customFormat="1" ht="80.099999999999994" customHeight="1" x14ac:dyDescent="0.25">
      <c r="B81" s="173" t="s">
        <v>73</v>
      </c>
      <c r="C81" s="166" t="s">
        <v>274</v>
      </c>
      <c r="D81" s="167" t="str">
        <f t="shared" si="2"/>
        <v>Land Smoothing (466)</v>
      </c>
      <c r="E81" s="174">
        <f>CPPE_CO_2017!C80</f>
        <v>0</v>
      </c>
      <c r="F81" s="175" t="s">
        <v>1332</v>
      </c>
      <c r="G81" s="176">
        <f>CPPE_CO_2017!D80</f>
        <v>0</v>
      </c>
      <c r="H81" s="175"/>
      <c r="I81" s="177">
        <f>CPPE_CO_2017!E80</f>
        <v>1</v>
      </c>
      <c r="J81" s="175" t="s">
        <v>1333</v>
      </c>
      <c r="K81" s="177">
        <f>CPPE_CO_2017!F80</f>
        <v>1</v>
      </c>
      <c r="L81" s="175"/>
      <c r="M81" s="176">
        <f>CPPE_CO_2017!G80</f>
        <v>0</v>
      </c>
      <c r="N81" s="175"/>
      <c r="O81" s="176">
        <f>CPPE_CO_2017!H80</f>
        <v>-1</v>
      </c>
      <c r="P81" s="175" t="s">
        <v>1334</v>
      </c>
      <c r="Q81" s="176">
        <f>CPPE_CO_2017!I80</f>
        <v>0</v>
      </c>
      <c r="R81" s="175" t="s">
        <v>1335</v>
      </c>
      <c r="S81" s="176">
        <f>CPPE_CO_2017!J80</f>
        <v>0</v>
      </c>
      <c r="T81" s="178"/>
      <c r="U81" s="176">
        <f>CPPE_CO_2017!K80</f>
        <v>0</v>
      </c>
      <c r="V81" s="175" t="s">
        <v>1336</v>
      </c>
      <c r="W81" s="176">
        <f>CPPE_CO_2017!L80</f>
        <v>3</v>
      </c>
      <c r="X81" s="175" t="s">
        <v>1337</v>
      </c>
      <c r="Y81" s="176">
        <f>CPPE_CO_2017!M80</f>
        <v>3</v>
      </c>
      <c r="Z81" s="175" t="s">
        <v>1338</v>
      </c>
      <c r="AA81" s="176">
        <f>CPPE_CO_2017!N80</f>
        <v>2</v>
      </c>
      <c r="AB81" s="175" t="s">
        <v>1339</v>
      </c>
      <c r="AC81" s="176">
        <f>CPPE_CO_2017!O80</f>
        <v>0</v>
      </c>
      <c r="AD81" s="175"/>
      <c r="AE81" s="176">
        <f>CPPE_CO_2017!P80</f>
        <v>2</v>
      </c>
      <c r="AF81" s="178" t="s">
        <v>1340</v>
      </c>
      <c r="AG81" s="176">
        <f>CPPE_CO_2017!Q80</f>
        <v>2</v>
      </c>
      <c r="AH81" s="175" t="s">
        <v>1341</v>
      </c>
      <c r="AI81" s="176">
        <f>CPPE_CO_2017!R80</f>
        <v>1</v>
      </c>
      <c r="AJ81" s="175" t="s">
        <v>1342</v>
      </c>
      <c r="AK81" s="176">
        <f>CPPE_CO_2017!S80</f>
        <v>1</v>
      </c>
      <c r="AL81" s="178" t="s">
        <v>1343</v>
      </c>
      <c r="AM81" s="176">
        <f>CPPE_CO_2017!T80</f>
        <v>1</v>
      </c>
      <c r="AN81" s="175" t="s">
        <v>1344</v>
      </c>
      <c r="AO81" s="176">
        <f>CPPE_CO_2017!U80</f>
        <v>0</v>
      </c>
      <c r="AP81" s="175" t="s">
        <v>1345</v>
      </c>
      <c r="AQ81" s="176">
        <f>CPPE_CO_2017!V80</f>
        <v>0</v>
      </c>
      <c r="AR81" s="178"/>
      <c r="AS81" s="176">
        <f>CPPE_CO_2017!W80</f>
        <v>0</v>
      </c>
      <c r="AT81" s="178" t="s">
        <v>1346</v>
      </c>
      <c r="AU81" s="176">
        <f>CPPE_CO_2017!X80</f>
        <v>0</v>
      </c>
      <c r="AV81" s="175"/>
      <c r="AW81" s="176">
        <f>CPPE_CO_2017!Y80</f>
        <v>0</v>
      </c>
      <c r="AX81" s="175"/>
      <c r="AY81" s="176">
        <f>CPPE_CO_2017!Z80</f>
        <v>0</v>
      </c>
      <c r="AZ81" s="175" t="s">
        <v>1347</v>
      </c>
      <c r="BA81" s="176">
        <f>CPPE_CO_2017!AA80</f>
        <v>0</v>
      </c>
      <c r="BB81" s="175"/>
      <c r="BC81" s="176">
        <f>CPPE_CO_2017!AB80</f>
        <v>0</v>
      </c>
      <c r="BD81" s="175" t="s">
        <v>1348</v>
      </c>
      <c r="BE81" s="176">
        <f>CPPE_CO_2017!AC80</f>
        <v>0</v>
      </c>
      <c r="BF81" s="175"/>
      <c r="BG81" s="176">
        <f>CPPE_CO_2017!AD80</f>
        <v>-1</v>
      </c>
      <c r="BH81" s="175" t="s">
        <v>1349</v>
      </c>
      <c r="BI81" s="176">
        <f>CPPE_CO_2017!AE80</f>
        <v>0</v>
      </c>
      <c r="BJ81" s="175"/>
      <c r="BK81" s="176">
        <f>CPPE_CO_2017!AF80</f>
        <v>-1</v>
      </c>
      <c r="BL81" s="175" t="s">
        <v>774</v>
      </c>
      <c r="BM81" s="176">
        <f>CPPE_CO_2017!AG80</f>
        <v>0</v>
      </c>
      <c r="BN81" s="178"/>
      <c r="BO81" s="176">
        <f>CPPE_CO_2017!AH80</f>
        <v>2</v>
      </c>
      <c r="BP81" s="175" t="s">
        <v>1350</v>
      </c>
      <c r="BQ81" s="176">
        <f>CPPE_CO_2017!AI80</f>
        <v>0</v>
      </c>
      <c r="BR81" s="175"/>
      <c r="BS81" s="176">
        <f>CPPE_CO_2017!AJ80</f>
        <v>0</v>
      </c>
      <c r="BT81" s="175" t="s">
        <v>1351</v>
      </c>
      <c r="BU81" s="176">
        <f>CPPE_CO_2017!AK80</f>
        <v>0</v>
      </c>
      <c r="BV81" s="175"/>
      <c r="BW81" s="176">
        <f>CPPE_CO_2017!AL80</f>
        <v>0</v>
      </c>
      <c r="BX81" s="175" t="s">
        <v>1352</v>
      </c>
      <c r="BY81" s="176">
        <f>CPPE_CO_2017!AM80</f>
        <v>0</v>
      </c>
      <c r="BZ81" s="175" t="s">
        <v>1352</v>
      </c>
      <c r="CA81" s="176">
        <f>CPPE_CO_2017!AN80</f>
        <v>0</v>
      </c>
      <c r="CB81" s="175"/>
      <c r="CC81" s="176">
        <f>CPPE_CO_2017!AO80</f>
        <v>0</v>
      </c>
      <c r="CD81" s="175" t="s">
        <v>1353</v>
      </c>
      <c r="CE81" s="176">
        <f>CPPE_CO_2017!AP80</f>
        <v>0</v>
      </c>
      <c r="CF81" s="175"/>
      <c r="CG81" s="176">
        <f>CPPE_CO_2017!AQ80</f>
        <v>0</v>
      </c>
      <c r="CH81" s="178"/>
      <c r="CI81" s="177">
        <v>0</v>
      </c>
      <c r="CJ81" s="175"/>
      <c r="CK81" s="176">
        <f>CPPE_CO_2017!AS80</f>
        <v>0</v>
      </c>
      <c r="CL81" s="175"/>
      <c r="CM81" s="177">
        <v>0</v>
      </c>
      <c r="CN81" s="175"/>
      <c r="CO81" s="180"/>
    </row>
    <row r="82" spans="2:93" s="168" customFormat="1" ht="80.099999999999994" customHeight="1" x14ac:dyDescent="0.25">
      <c r="B82" s="173" t="s">
        <v>74</v>
      </c>
      <c r="C82" s="166" t="s">
        <v>206</v>
      </c>
      <c r="D82" s="167" t="str">
        <f t="shared" si="2"/>
        <v>Lighting System Improvement (670)</v>
      </c>
      <c r="E82" s="174">
        <f>CPPE_CO_2017!C81</f>
        <v>0</v>
      </c>
      <c r="F82" s="175"/>
      <c r="G82" s="176">
        <f>CPPE_CO_2017!D81</f>
        <v>0</v>
      </c>
      <c r="H82" s="175"/>
      <c r="I82" s="177">
        <f>CPPE_CO_2017!E81</f>
        <v>0</v>
      </c>
      <c r="J82" s="175"/>
      <c r="K82" s="177">
        <f>CPPE_CO_2017!F81</f>
        <v>0</v>
      </c>
      <c r="L82" s="175"/>
      <c r="M82" s="176">
        <f>CPPE_CO_2017!G81</f>
        <v>0</v>
      </c>
      <c r="N82" s="175"/>
      <c r="O82" s="176">
        <f>CPPE_CO_2017!H81</f>
        <v>0</v>
      </c>
      <c r="P82" s="175"/>
      <c r="Q82" s="176">
        <f>CPPE_CO_2017!I81</f>
        <v>0</v>
      </c>
      <c r="R82" s="175"/>
      <c r="S82" s="176">
        <f>CPPE_CO_2017!J81</f>
        <v>0</v>
      </c>
      <c r="T82" s="178"/>
      <c r="U82" s="176">
        <f>CPPE_CO_2017!K81</f>
        <v>0</v>
      </c>
      <c r="V82" s="175"/>
      <c r="W82" s="176">
        <f>CPPE_CO_2017!L81</f>
        <v>0</v>
      </c>
      <c r="X82" s="175"/>
      <c r="Y82" s="176">
        <f>CPPE_CO_2017!M81</f>
        <v>0</v>
      </c>
      <c r="Z82" s="175"/>
      <c r="AA82" s="176">
        <f>CPPE_CO_2017!N81</f>
        <v>0</v>
      </c>
      <c r="AB82" s="175"/>
      <c r="AC82" s="176">
        <f>CPPE_CO_2017!O81</f>
        <v>0</v>
      </c>
      <c r="AD82" s="175"/>
      <c r="AE82" s="176">
        <f>CPPE_CO_2017!P81</f>
        <v>0</v>
      </c>
      <c r="AF82" s="178"/>
      <c r="AG82" s="176">
        <f>CPPE_CO_2017!Q81</f>
        <v>0</v>
      </c>
      <c r="AH82" s="175"/>
      <c r="AI82" s="176">
        <f>CPPE_CO_2017!R81</f>
        <v>0</v>
      </c>
      <c r="AJ82" s="175"/>
      <c r="AK82" s="176">
        <f>CPPE_CO_2017!S81</f>
        <v>0</v>
      </c>
      <c r="AL82" s="178"/>
      <c r="AM82" s="176">
        <f>CPPE_CO_2017!T81</f>
        <v>0</v>
      </c>
      <c r="AN82" s="175"/>
      <c r="AO82" s="176">
        <f>CPPE_CO_2017!U81</f>
        <v>0</v>
      </c>
      <c r="AP82" s="175"/>
      <c r="AQ82" s="176">
        <f>CPPE_CO_2017!V81</f>
        <v>0</v>
      </c>
      <c r="AR82" s="178"/>
      <c r="AS82" s="176">
        <f>CPPE_CO_2017!W81</f>
        <v>0</v>
      </c>
      <c r="AT82" s="178"/>
      <c r="AU82" s="176">
        <f>CPPE_CO_2017!X81</f>
        <v>0</v>
      </c>
      <c r="AV82" s="175"/>
      <c r="AW82" s="176">
        <f>CPPE_CO_2017!Y81</f>
        <v>0</v>
      </c>
      <c r="AX82" s="175"/>
      <c r="AY82" s="176">
        <f>CPPE_CO_2017!Z81</f>
        <v>0</v>
      </c>
      <c r="AZ82" s="175"/>
      <c r="BA82" s="176">
        <f>CPPE_CO_2017!AA81</f>
        <v>0</v>
      </c>
      <c r="BB82" s="175"/>
      <c r="BC82" s="176">
        <f>CPPE_CO_2017!AB81</f>
        <v>0</v>
      </c>
      <c r="BD82" s="175"/>
      <c r="BE82" s="176">
        <f>CPPE_CO_2017!AC81</f>
        <v>0</v>
      </c>
      <c r="BF82" s="175"/>
      <c r="BG82" s="176">
        <f>CPPE_CO_2017!AD81</f>
        <v>0</v>
      </c>
      <c r="BH82" s="175"/>
      <c r="BI82" s="176">
        <f>CPPE_CO_2017!AE81</f>
        <v>0</v>
      </c>
      <c r="BJ82" s="175"/>
      <c r="BK82" s="176">
        <f>CPPE_CO_2017!AF81</f>
        <v>0</v>
      </c>
      <c r="BL82" s="175"/>
      <c r="BM82" s="176">
        <f>CPPE_CO_2017!AG81</f>
        <v>0</v>
      </c>
      <c r="BN82" s="178"/>
      <c r="BO82" s="176">
        <f>CPPE_CO_2017!AH81</f>
        <v>0</v>
      </c>
      <c r="BP82" s="175"/>
      <c r="BQ82" s="176">
        <f>CPPE_CO_2017!AI81</f>
        <v>0</v>
      </c>
      <c r="BR82" s="175"/>
      <c r="BS82" s="176">
        <f>CPPE_CO_2017!AJ81</f>
        <v>0</v>
      </c>
      <c r="BT82" s="175"/>
      <c r="BU82" s="176">
        <f>CPPE_CO_2017!AK81</f>
        <v>0</v>
      </c>
      <c r="BV82" s="175"/>
      <c r="BW82" s="176">
        <f>CPPE_CO_2017!AL81</f>
        <v>0</v>
      </c>
      <c r="BX82" s="175"/>
      <c r="BY82" s="176">
        <f>CPPE_CO_2017!AM81</f>
        <v>0</v>
      </c>
      <c r="BZ82" s="175"/>
      <c r="CA82" s="176">
        <f>CPPE_CO_2017!AN81</f>
        <v>0</v>
      </c>
      <c r="CB82" s="175"/>
      <c r="CC82" s="176">
        <f>CPPE_CO_2017!AO81</f>
        <v>0</v>
      </c>
      <c r="CD82" s="175"/>
      <c r="CE82" s="176">
        <f>CPPE_CO_2017!AP81</f>
        <v>0</v>
      </c>
      <c r="CF82" s="175"/>
      <c r="CG82" s="176">
        <f>CPPE_CO_2017!AQ81</f>
        <v>0</v>
      </c>
      <c r="CH82" s="178"/>
      <c r="CI82" s="177">
        <v>0</v>
      </c>
      <c r="CJ82" s="175"/>
      <c r="CK82" s="176">
        <f>CPPE_CO_2017!AS81</f>
        <v>4</v>
      </c>
      <c r="CL82" s="175" t="s">
        <v>369</v>
      </c>
      <c r="CM82" s="177">
        <v>0</v>
      </c>
      <c r="CN82" s="175" t="s">
        <v>370</v>
      </c>
      <c r="CO82" s="180" t="s">
        <v>371</v>
      </c>
    </row>
    <row r="83" spans="2:93" s="168" customFormat="1" ht="80.099999999999994" customHeight="1" x14ac:dyDescent="0.25">
      <c r="B83" s="173" t="s">
        <v>75</v>
      </c>
      <c r="C83" s="166" t="s">
        <v>273</v>
      </c>
      <c r="D83" s="167" t="str">
        <f t="shared" si="2"/>
        <v>Lined Waterway or Outlet (468)</v>
      </c>
      <c r="E83" s="174">
        <f>CPPE_CO_2017!C82</f>
        <v>0</v>
      </c>
      <c r="F83" s="175"/>
      <c r="G83" s="176">
        <f>CPPE_CO_2017!D82</f>
        <v>0</v>
      </c>
      <c r="H83" s="175"/>
      <c r="I83" s="177">
        <f>CPPE_CO_2017!E82</f>
        <v>4</v>
      </c>
      <c r="J83" s="175" t="s">
        <v>1324</v>
      </c>
      <c r="K83" s="177">
        <f>CPPE_CO_2017!F82</f>
        <v>4</v>
      </c>
      <c r="L83" s="175" t="s">
        <v>1325</v>
      </c>
      <c r="M83" s="176">
        <f>CPPE_CO_2017!G82</f>
        <v>0</v>
      </c>
      <c r="N83" s="175"/>
      <c r="O83" s="176">
        <f>CPPE_CO_2017!H82</f>
        <v>0</v>
      </c>
      <c r="P83" s="175"/>
      <c r="Q83" s="176">
        <f>CPPE_CO_2017!I82</f>
        <v>0</v>
      </c>
      <c r="R83" s="175"/>
      <c r="S83" s="176">
        <f>CPPE_CO_2017!J82</f>
        <v>0</v>
      </c>
      <c r="T83" s="178"/>
      <c r="U83" s="176">
        <f>CPPE_CO_2017!K82</f>
        <v>0</v>
      </c>
      <c r="V83" s="175"/>
      <c r="W83" s="176">
        <f>CPPE_CO_2017!L82</f>
        <v>2</v>
      </c>
      <c r="X83" s="175" t="s">
        <v>1326</v>
      </c>
      <c r="Y83" s="176">
        <f>CPPE_CO_2017!M82</f>
        <v>2</v>
      </c>
      <c r="Z83" s="175" t="s">
        <v>1327</v>
      </c>
      <c r="AA83" s="176">
        <f>CPPE_CO_2017!N82</f>
        <v>2</v>
      </c>
      <c r="AB83" s="175" t="s">
        <v>1326</v>
      </c>
      <c r="AC83" s="176">
        <f>CPPE_CO_2017!O82</f>
        <v>0</v>
      </c>
      <c r="AD83" s="175"/>
      <c r="AE83" s="176">
        <f>CPPE_CO_2017!P82</f>
        <v>0</v>
      </c>
      <c r="AF83" s="178"/>
      <c r="AG83" s="176">
        <f>CPPE_CO_2017!Q82</f>
        <v>0</v>
      </c>
      <c r="AH83" s="175"/>
      <c r="AI83" s="176">
        <f>CPPE_CO_2017!R82</f>
        <v>0</v>
      </c>
      <c r="AJ83" s="175"/>
      <c r="AK83" s="176">
        <f>CPPE_CO_2017!S82</f>
        <v>0</v>
      </c>
      <c r="AL83" s="178"/>
      <c r="AM83" s="176">
        <f>CPPE_CO_2017!T82</f>
        <v>0</v>
      </c>
      <c r="AN83" s="175"/>
      <c r="AO83" s="176">
        <f>CPPE_CO_2017!U82</f>
        <v>0</v>
      </c>
      <c r="AP83" s="175" t="s">
        <v>1328</v>
      </c>
      <c r="AQ83" s="176">
        <f>CPPE_CO_2017!V82</f>
        <v>0</v>
      </c>
      <c r="AR83" s="178"/>
      <c r="AS83" s="176">
        <f>CPPE_CO_2017!W82</f>
        <v>0</v>
      </c>
      <c r="AT83" s="178"/>
      <c r="AU83" s="176">
        <f>CPPE_CO_2017!X82</f>
        <v>0</v>
      </c>
      <c r="AV83" s="175"/>
      <c r="AW83" s="176">
        <f>CPPE_CO_2017!Y82</f>
        <v>0</v>
      </c>
      <c r="AX83" s="175"/>
      <c r="AY83" s="176">
        <f>CPPE_CO_2017!Z82</f>
        <v>0</v>
      </c>
      <c r="AZ83" s="175" t="s">
        <v>1329</v>
      </c>
      <c r="BA83" s="176">
        <f>CPPE_CO_2017!AA82</f>
        <v>0</v>
      </c>
      <c r="BB83" s="175" t="s">
        <v>980</v>
      </c>
      <c r="BC83" s="176">
        <f>CPPE_CO_2017!AB82</f>
        <v>2</v>
      </c>
      <c r="BD83" s="175"/>
      <c r="BE83" s="176">
        <f>CPPE_CO_2017!AC82</f>
        <v>0</v>
      </c>
      <c r="BF83" s="175"/>
      <c r="BG83" s="176">
        <f>CPPE_CO_2017!AD82</f>
        <v>0</v>
      </c>
      <c r="BH83" s="175"/>
      <c r="BI83" s="176">
        <f>CPPE_CO_2017!AE82</f>
        <v>0</v>
      </c>
      <c r="BJ83" s="175"/>
      <c r="BK83" s="176">
        <f>CPPE_CO_2017!AF82</f>
        <v>0</v>
      </c>
      <c r="BL83" s="175"/>
      <c r="BM83" s="176">
        <f>CPPE_CO_2017!AG82</f>
        <v>0</v>
      </c>
      <c r="BN83" s="178"/>
      <c r="BO83" s="176">
        <f>CPPE_CO_2017!AH82</f>
        <v>0</v>
      </c>
      <c r="BP83" s="175"/>
      <c r="BQ83" s="176">
        <f>CPPE_CO_2017!AI82</f>
        <v>0</v>
      </c>
      <c r="BR83" s="175"/>
      <c r="BS83" s="176">
        <f>CPPE_CO_2017!AJ82</f>
        <v>0</v>
      </c>
      <c r="BT83" s="175"/>
      <c r="BU83" s="176">
        <f>CPPE_CO_2017!AK82</f>
        <v>0</v>
      </c>
      <c r="BV83" s="175"/>
      <c r="BW83" s="176">
        <f>CPPE_CO_2017!AL82</f>
        <v>0</v>
      </c>
      <c r="BX83" s="175" t="s">
        <v>1330</v>
      </c>
      <c r="BY83" s="176">
        <f>CPPE_CO_2017!AM82</f>
        <v>0</v>
      </c>
      <c r="BZ83" s="175" t="s">
        <v>1331</v>
      </c>
      <c r="CA83" s="176">
        <f>CPPE_CO_2017!AN82</f>
        <v>0</v>
      </c>
      <c r="CB83" s="175"/>
      <c r="CC83" s="176">
        <f>CPPE_CO_2017!AO82</f>
        <v>0</v>
      </c>
      <c r="CD83" s="175"/>
      <c r="CE83" s="176">
        <f>CPPE_CO_2017!AP82</f>
        <v>0</v>
      </c>
      <c r="CF83" s="175"/>
      <c r="CG83" s="176">
        <f>CPPE_CO_2017!AQ82</f>
        <v>0</v>
      </c>
      <c r="CH83" s="178"/>
      <c r="CI83" s="177">
        <v>0</v>
      </c>
      <c r="CJ83" s="175"/>
      <c r="CK83" s="176">
        <f>CPPE_CO_2017!AS82</f>
        <v>0</v>
      </c>
      <c r="CL83" s="175"/>
      <c r="CM83" s="177">
        <v>0</v>
      </c>
      <c r="CN83" s="175"/>
      <c r="CO83" s="179"/>
    </row>
    <row r="84" spans="2:93" s="168" customFormat="1" ht="80.099999999999994" customHeight="1" x14ac:dyDescent="0.25">
      <c r="B84" s="173" t="s">
        <v>76</v>
      </c>
      <c r="C84" s="166" t="s">
        <v>266</v>
      </c>
      <c r="D84" s="167" t="str">
        <f t="shared" si="2"/>
        <v>Livestock Pipeline (516)</v>
      </c>
      <c r="E84" s="174">
        <f>CPPE_CO_2017!C83</f>
        <v>0</v>
      </c>
      <c r="F84" s="175"/>
      <c r="G84" s="176">
        <f>CPPE_CO_2017!D83</f>
        <v>0</v>
      </c>
      <c r="H84" s="175"/>
      <c r="I84" s="177">
        <f>CPPE_CO_2017!E83</f>
        <v>0</v>
      </c>
      <c r="J84" s="175"/>
      <c r="K84" s="177">
        <f>CPPE_CO_2017!F83</f>
        <v>0</v>
      </c>
      <c r="L84" s="175"/>
      <c r="M84" s="176">
        <f>CPPE_CO_2017!G83</f>
        <v>0</v>
      </c>
      <c r="N84" s="175"/>
      <c r="O84" s="176">
        <f>CPPE_CO_2017!H83</f>
        <v>0</v>
      </c>
      <c r="P84" s="175"/>
      <c r="Q84" s="176">
        <f>CPPE_CO_2017!I83</f>
        <v>0</v>
      </c>
      <c r="R84" s="175"/>
      <c r="S84" s="176">
        <f>CPPE_CO_2017!J83</f>
        <v>0</v>
      </c>
      <c r="T84" s="178"/>
      <c r="U84" s="176">
        <f>CPPE_CO_2017!K83</f>
        <v>0</v>
      </c>
      <c r="V84" s="175"/>
      <c r="W84" s="176">
        <f>CPPE_CO_2017!L83</f>
        <v>0</v>
      </c>
      <c r="X84" s="175"/>
      <c r="Y84" s="176">
        <f>CPPE_CO_2017!M83</f>
        <v>0</v>
      </c>
      <c r="Z84" s="175"/>
      <c r="AA84" s="176">
        <f>CPPE_CO_2017!N83</f>
        <v>0</v>
      </c>
      <c r="AB84" s="175"/>
      <c r="AC84" s="176">
        <f>CPPE_CO_2017!O83</f>
        <v>0</v>
      </c>
      <c r="AD84" s="175"/>
      <c r="AE84" s="176">
        <f>CPPE_CO_2017!P83</f>
        <v>0</v>
      </c>
      <c r="AF84" s="178"/>
      <c r="AG84" s="176">
        <f>CPPE_CO_2017!Q83</f>
        <v>0</v>
      </c>
      <c r="AH84" s="175"/>
      <c r="AI84" s="176">
        <f>CPPE_CO_2017!R83</f>
        <v>0</v>
      </c>
      <c r="AJ84" s="175"/>
      <c r="AK84" s="176">
        <f>CPPE_CO_2017!S83</f>
        <v>0</v>
      </c>
      <c r="AL84" s="178"/>
      <c r="AM84" s="176">
        <f>CPPE_CO_2017!T83</f>
        <v>0</v>
      </c>
      <c r="AN84" s="175"/>
      <c r="AO84" s="176">
        <f>CPPE_CO_2017!U83</f>
        <v>0</v>
      </c>
      <c r="AP84" s="175"/>
      <c r="AQ84" s="176">
        <f>CPPE_CO_2017!V83</f>
        <v>0</v>
      </c>
      <c r="AR84" s="178"/>
      <c r="AS84" s="176">
        <f>CPPE_CO_2017!W83</f>
        <v>0</v>
      </c>
      <c r="AT84" s="178"/>
      <c r="AU84" s="176">
        <f>CPPE_CO_2017!X83</f>
        <v>0</v>
      </c>
      <c r="AV84" s="175"/>
      <c r="AW84" s="176">
        <f>CPPE_CO_2017!Y83</f>
        <v>0</v>
      </c>
      <c r="AX84" s="175"/>
      <c r="AY84" s="176">
        <f>CPPE_CO_2017!Z83</f>
        <v>0</v>
      </c>
      <c r="AZ84" s="175"/>
      <c r="BA84" s="176">
        <f>CPPE_CO_2017!AA83</f>
        <v>0</v>
      </c>
      <c r="BB84" s="175"/>
      <c r="BC84" s="176">
        <f>CPPE_CO_2017!AB83</f>
        <v>0</v>
      </c>
      <c r="BD84" s="175"/>
      <c r="BE84" s="176">
        <f>CPPE_CO_2017!AC83</f>
        <v>0</v>
      </c>
      <c r="BF84" s="175"/>
      <c r="BG84" s="176">
        <f>CPPE_CO_2017!AD83</f>
        <v>0</v>
      </c>
      <c r="BH84" s="175"/>
      <c r="BI84" s="176">
        <f>CPPE_CO_2017!AE83</f>
        <v>0</v>
      </c>
      <c r="BJ84" s="175"/>
      <c r="BK84" s="176">
        <f>CPPE_CO_2017!AF83</f>
        <v>0</v>
      </c>
      <c r="BL84" s="175"/>
      <c r="BM84" s="176">
        <f>CPPE_CO_2017!AG83</f>
        <v>0</v>
      </c>
      <c r="BN84" s="178"/>
      <c r="BO84" s="176">
        <f>CPPE_CO_2017!AH83</f>
        <v>0</v>
      </c>
      <c r="BP84" s="175" t="s">
        <v>623</v>
      </c>
      <c r="BQ84" s="176">
        <f>CPPE_CO_2017!AI83</f>
        <v>0</v>
      </c>
      <c r="BR84" s="175"/>
      <c r="BS84" s="176">
        <f>CPPE_CO_2017!AJ83</f>
        <v>0</v>
      </c>
      <c r="BT84" s="175"/>
      <c r="BU84" s="176">
        <f>CPPE_CO_2017!AK83</f>
        <v>0</v>
      </c>
      <c r="BV84" s="175"/>
      <c r="BW84" s="176">
        <f>CPPE_CO_2017!AL83</f>
        <v>0</v>
      </c>
      <c r="BX84" s="175"/>
      <c r="BY84" s="176">
        <f>CPPE_CO_2017!AM83</f>
        <v>0</v>
      </c>
      <c r="BZ84" s="175"/>
      <c r="CA84" s="176">
        <f>CPPE_CO_2017!AN83</f>
        <v>2</v>
      </c>
      <c r="CB84" s="175"/>
      <c r="CC84" s="176">
        <f>CPPE_CO_2017!AO83</f>
        <v>0</v>
      </c>
      <c r="CD84" s="175"/>
      <c r="CE84" s="176">
        <f>CPPE_CO_2017!AP83</f>
        <v>0</v>
      </c>
      <c r="CF84" s="175"/>
      <c r="CG84" s="176">
        <f>CPPE_CO_2017!AQ83</f>
        <v>0</v>
      </c>
      <c r="CH84" s="178"/>
      <c r="CI84" s="177">
        <v>5</v>
      </c>
      <c r="CJ84" s="175" t="s">
        <v>1217</v>
      </c>
      <c r="CK84" s="176">
        <f>CPPE_CO_2017!AS83</f>
        <v>0</v>
      </c>
      <c r="CL84" s="175"/>
      <c r="CM84" s="177">
        <v>2</v>
      </c>
      <c r="CN84" s="175" t="s">
        <v>1218</v>
      </c>
      <c r="CO84" s="180"/>
    </row>
    <row r="85" spans="2:93" s="168" customFormat="1" ht="80.099999999999994" customHeight="1" x14ac:dyDescent="0.25">
      <c r="B85" s="173" t="s">
        <v>77</v>
      </c>
      <c r="C85" s="166" t="s">
        <v>251</v>
      </c>
      <c r="D85" s="167" t="str">
        <f t="shared" si="2"/>
        <v>Livestock Shelter Structure (576)</v>
      </c>
      <c r="E85" s="174">
        <f>CPPE_CO_2017!C84</f>
        <v>-1</v>
      </c>
      <c r="F85" s="175"/>
      <c r="G85" s="176">
        <f>CPPE_CO_2017!D84</f>
        <v>0</v>
      </c>
      <c r="H85" s="175"/>
      <c r="I85" s="177">
        <f>CPPE_CO_2017!E84</f>
        <v>0</v>
      </c>
      <c r="J85" s="175"/>
      <c r="K85" s="177">
        <f>CPPE_CO_2017!F84</f>
        <v>0</v>
      </c>
      <c r="L85" s="175"/>
      <c r="M85" s="176">
        <f>CPPE_CO_2017!G84</f>
        <v>3</v>
      </c>
      <c r="N85" s="175" t="s">
        <v>1003</v>
      </c>
      <c r="O85" s="176">
        <f>CPPE_CO_2017!H84</f>
        <v>0</v>
      </c>
      <c r="P85" s="175"/>
      <c r="Q85" s="176">
        <f>CPPE_CO_2017!I84</f>
        <v>0</v>
      </c>
      <c r="R85" s="175"/>
      <c r="S85" s="176">
        <f>CPPE_CO_2017!J84</f>
        <v>0</v>
      </c>
      <c r="T85" s="178"/>
      <c r="U85" s="176">
        <f>CPPE_CO_2017!K84</f>
        <v>0</v>
      </c>
      <c r="V85" s="175"/>
      <c r="W85" s="176">
        <f>CPPE_CO_2017!L84</f>
        <v>0</v>
      </c>
      <c r="X85" s="175"/>
      <c r="Y85" s="176">
        <f>CPPE_CO_2017!M84</f>
        <v>0</v>
      </c>
      <c r="Z85" s="175"/>
      <c r="AA85" s="176">
        <f>CPPE_CO_2017!N84</f>
        <v>0</v>
      </c>
      <c r="AB85" s="175"/>
      <c r="AC85" s="176">
        <f>CPPE_CO_2017!O84</f>
        <v>0</v>
      </c>
      <c r="AD85" s="175"/>
      <c r="AE85" s="176">
        <f>CPPE_CO_2017!P84</f>
        <v>0</v>
      </c>
      <c r="AF85" s="178"/>
      <c r="AG85" s="176">
        <f>CPPE_CO_2017!Q84</f>
        <v>0</v>
      </c>
      <c r="AH85" s="175"/>
      <c r="AI85" s="176">
        <f>CPPE_CO_2017!R84</f>
        <v>0</v>
      </c>
      <c r="AJ85" s="175"/>
      <c r="AK85" s="176">
        <f>CPPE_CO_2017!S84</f>
        <v>0</v>
      </c>
      <c r="AL85" s="178"/>
      <c r="AM85" s="176">
        <f>CPPE_CO_2017!T84</f>
        <v>3</v>
      </c>
      <c r="AN85" s="175" t="s">
        <v>1004</v>
      </c>
      <c r="AO85" s="176">
        <f>CPPE_CO_2017!U84</f>
        <v>0</v>
      </c>
      <c r="AP85" s="175"/>
      <c r="AQ85" s="176">
        <f>CPPE_CO_2017!V84</f>
        <v>0</v>
      </c>
      <c r="AR85" s="178"/>
      <c r="AS85" s="176">
        <f>CPPE_CO_2017!W84</f>
        <v>0</v>
      </c>
      <c r="AT85" s="178"/>
      <c r="AU85" s="176">
        <f>CPPE_CO_2017!X84</f>
        <v>2</v>
      </c>
      <c r="AV85" s="175" t="s">
        <v>1005</v>
      </c>
      <c r="AW85" s="176">
        <f>CPPE_CO_2017!Y84</f>
        <v>0</v>
      </c>
      <c r="AX85" s="175"/>
      <c r="AY85" s="176">
        <f>CPPE_CO_2017!Z84</f>
        <v>2</v>
      </c>
      <c r="AZ85" s="175" t="s">
        <v>1006</v>
      </c>
      <c r="BA85" s="176">
        <f>CPPE_CO_2017!AA84</f>
        <v>0</v>
      </c>
      <c r="BB85" s="175"/>
      <c r="BC85" s="176">
        <f>CPPE_CO_2017!AB84</f>
        <v>0</v>
      </c>
      <c r="BD85" s="175"/>
      <c r="BE85" s="176">
        <f>CPPE_CO_2017!AC84</f>
        <v>0</v>
      </c>
      <c r="BF85" s="175"/>
      <c r="BG85" s="176">
        <f>CPPE_CO_2017!AD84</f>
        <v>0</v>
      </c>
      <c r="BH85" s="175"/>
      <c r="BI85" s="176">
        <f>CPPE_CO_2017!AE84</f>
        <v>0</v>
      </c>
      <c r="BJ85" s="175"/>
      <c r="BK85" s="176">
        <f>CPPE_CO_2017!AF84</f>
        <v>0</v>
      </c>
      <c r="BL85" s="175"/>
      <c r="BM85" s="176">
        <f>CPPE_CO_2017!AG84</f>
        <v>0</v>
      </c>
      <c r="BN85" s="175"/>
      <c r="BO85" s="176">
        <f>CPPE_CO_2017!AH84</f>
        <v>0</v>
      </c>
      <c r="BP85" s="175"/>
      <c r="BQ85" s="176">
        <f>CPPE_CO_2017!AI84</f>
        <v>0</v>
      </c>
      <c r="BR85" s="175"/>
      <c r="BS85" s="176">
        <f>CPPE_CO_2017!AJ84</f>
        <v>0</v>
      </c>
      <c r="BT85" s="175"/>
      <c r="BU85" s="176">
        <f>CPPE_CO_2017!AK84</f>
        <v>0</v>
      </c>
      <c r="BV85" s="175"/>
      <c r="BW85" s="176">
        <f>CPPE_CO_2017!AL84</f>
        <v>0</v>
      </c>
      <c r="BX85" s="175"/>
      <c r="BY85" s="176">
        <f>CPPE_CO_2017!AM84</f>
        <v>0</v>
      </c>
      <c r="BZ85" s="175"/>
      <c r="CA85" s="176">
        <f>CPPE_CO_2017!AN84</f>
        <v>0</v>
      </c>
      <c r="CB85" s="175"/>
      <c r="CC85" s="176">
        <f>CPPE_CO_2017!AO84</f>
        <v>0</v>
      </c>
      <c r="CD85" s="175"/>
      <c r="CE85" s="176">
        <f>CPPE_CO_2017!AP84</f>
        <v>3</v>
      </c>
      <c r="CF85" s="175" t="s">
        <v>1007</v>
      </c>
      <c r="CG85" s="176">
        <f>CPPE_CO_2017!AQ84</f>
        <v>5</v>
      </c>
      <c r="CH85" s="178" t="s">
        <v>1008</v>
      </c>
      <c r="CI85" s="181">
        <v>0</v>
      </c>
      <c r="CJ85" s="175"/>
      <c r="CK85" s="176">
        <f>CPPE_CO_2017!AS84</f>
        <v>0</v>
      </c>
      <c r="CL85" s="175"/>
      <c r="CM85" s="181">
        <v>0</v>
      </c>
      <c r="CN85" s="175"/>
      <c r="CO85" s="180"/>
    </row>
    <row r="86" spans="2:93" s="168" customFormat="1" ht="80.099999999999994" customHeight="1" x14ac:dyDescent="0.25">
      <c r="B86" s="173" t="s">
        <v>78</v>
      </c>
      <c r="C86" s="166" t="s">
        <v>321</v>
      </c>
      <c r="D86" s="167" t="str">
        <f t="shared" si="2"/>
        <v>Monitoring Well (353)</v>
      </c>
      <c r="E86" s="174">
        <f>CPPE_CO_2017!C85</f>
        <v>0</v>
      </c>
      <c r="F86" s="175"/>
      <c r="G86" s="176">
        <f>CPPE_CO_2017!D85</f>
        <v>0</v>
      </c>
      <c r="H86" s="175"/>
      <c r="I86" s="177">
        <f>CPPE_CO_2017!E85</f>
        <v>0</v>
      </c>
      <c r="J86" s="175"/>
      <c r="K86" s="177">
        <f>CPPE_CO_2017!F85</f>
        <v>0</v>
      </c>
      <c r="L86" s="175"/>
      <c r="M86" s="176">
        <f>CPPE_CO_2017!G85</f>
        <v>0</v>
      </c>
      <c r="N86" s="175"/>
      <c r="O86" s="176">
        <f>CPPE_CO_2017!H85</f>
        <v>0</v>
      </c>
      <c r="P86" s="175"/>
      <c r="Q86" s="176">
        <f>CPPE_CO_2017!I85</f>
        <v>0</v>
      </c>
      <c r="R86" s="175"/>
      <c r="S86" s="176">
        <f>CPPE_CO_2017!J85</f>
        <v>0</v>
      </c>
      <c r="T86" s="178"/>
      <c r="U86" s="176">
        <f>CPPE_CO_2017!K85</f>
        <v>0</v>
      </c>
      <c r="V86" s="175"/>
      <c r="W86" s="176">
        <f>CPPE_CO_2017!L85</f>
        <v>0</v>
      </c>
      <c r="X86" s="175"/>
      <c r="Y86" s="176">
        <f>CPPE_CO_2017!M85</f>
        <v>0</v>
      </c>
      <c r="Z86" s="175"/>
      <c r="AA86" s="176">
        <f>CPPE_CO_2017!N85</f>
        <v>0</v>
      </c>
      <c r="AB86" s="175"/>
      <c r="AC86" s="176">
        <f>CPPE_CO_2017!O85</f>
        <v>0</v>
      </c>
      <c r="AD86" s="175"/>
      <c r="AE86" s="176">
        <f>CPPE_CO_2017!P85</f>
        <v>0</v>
      </c>
      <c r="AF86" s="178"/>
      <c r="AG86" s="176">
        <f>CPPE_CO_2017!Q85</f>
        <v>0</v>
      </c>
      <c r="AH86" s="175"/>
      <c r="AI86" s="176">
        <f>CPPE_CO_2017!R85</f>
        <v>0</v>
      </c>
      <c r="AJ86" s="175"/>
      <c r="AK86" s="176">
        <f>CPPE_CO_2017!S85</f>
        <v>0</v>
      </c>
      <c r="AL86" s="178" t="s">
        <v>1910</v>
      </c>
      <c r="AM86" s="176">
        <f>CPPE_CO_2017!T85</f>
        <v>0</v>
      </c>
      <c r="AN86" s="175"/>
      <c r="AO86" s="176">
        <f>CPPE_CO_2017!U85</f>
        <v>0</v>
      </c>
      <c r="AP86" s="178" t="s">
        <v>1910</v>
      </c>
      <c r="AQ86" s="176">
        <f>CPPE_CO_2017!V85</f>
        <v>0</v>
      </c>
      <c r="AR86" s="178"/>
      <c r="AS86" s="176">
        <f>CPPE_CO_2017!W85</f>
        <v>0</v>
      </c>
      <c r="AT86" s="178" t="s">
        <v>1910</v>
      </c>
      <c r="AU86" s="176">
        <f>CPPE_CO_2017!X85</f>
        <v>0</v>
      </c>
      <c r="AV86" s="175"/>
      <c r="AW86" s="176">
        <f>CPPE_CO_2017!Y85</f>
        <v>0</v>
      </c>
      <c r="AX86" s="178" t="s">
        <v>1910</v>
      </c>
      <c r="AY86" s="176">
        <f>CPPE_CO_2017!Z85</f>
        <v>0</v>
      </c>
      <c r="AZ86" s="175"/>
      <c r="BA86" s="176">
        <f>CPPE_CO_2017!AA85</f>
        <v>0</v>
      </c>
      <c r="BB86" s="175"/>
      <c r="BC86" s="176">
        <f>CPPE_CO_2017!AB85</f>
        <v>0</v>
      </c>
      <c r="BD86" s="175"/>
      <c r="BE86" s="176">
        <f>CPPE_CO_2017!AC85</f>
        <v>0</v>
      </c>
      <c r="BF86" s="175"/>
      <c r="BG86" s="176">
        <f>CPPE_CO_2017!AD85</f>
        <v>0</v>
      </c>
      <c r="BH86" s="175"/>
      <c r="BI86" s="176">
        <f>CPPE_CO_2017!AE85</f>
        <v>0</v>
      </c>
      <c r="BJ86" s="175"/>
      <c r="BK86" s="176">
        <f>CPPE_CO_2017!AF85</f>
        <v>0</v>
      </c>
      <c r="BL86" s="175"/>
      <c r="BM86" s="176">
        <f>CPPE_CO_2017!AG85</f>
        <v>0</v>
      </c>
      <c r="BN86" s="178"/>
      <c r="BO86" s="176">
        <f>CPPE_CO_2017!AH85</f>
        <v>0</v>
      </c>
      <c r="BP86" s="175"/>
      <c r="BQ86" s="176">
        <f>CPPE_CO_2017!AI85</f>
        <v>0</v>
      </c>
      <c r="BR86" s="175"/>
      <c r="BS86" s="176">
        <f>CPPE_CO_2017!AJ85</f>
        <v>0</v>
      </c>
      <c r="BT86" s="175"/>
      <c r="BU86" s="176">
        <f>CPPE_CO_2017!AK85</f>
        <v>0</v>
      </c>
      <c r="BV86" s="175"/>
      <c r="BW86" s="176">
        <f>CPPE_CO_2017!AL85</f>
        <v>0</v>
      </c>
      <c r="BX86" s="175"/>
      <c r="BY86" s="176">
        <f>CPPE_CO_2017!AM85</f>
        <v>0</v>
      </c>
      <c r="BZ86" s="175"/>
      <c r="CA86" s="176">
        <f>CPPE_CO_2017!AN85</f>
        <v>0</v>
      </c>
      <c r="CB86" s="175"/>
      <c r="CC86" s="176">
        <f>CPPE_CO_2017!AO85</f>
        <v>0</v>
      </c>
      <c r="CD86" s="175"/>
      <c r="CE86" s="176">
        <f>CPPE_CO_2017!AP85</f>
        <v>0</v>
      </c>
      <c r="CF86" s="175"/>
      <c r="CG86" s="176">
        <f>CPPE_CO_2017!AQ85</f>
        <v>0</v>
      </c>
      <c r="CH86" s="178"/>
      <c r="CI86" s="177">
        <v>0</v>
      </c>
      <c r="CJ86" s="175"/>
      <c r="CK86" s="176">
        <f>CPPE_CO_2017!AS85</f>
        <v>0</v>
      </c>
      <c r="CL86" s="175"/>
      <c r="CM86" s="177">
        <v>0</v>
      </c>
      <c r="CN86" s="175"/>
      <c r="CO86" s="180"/>
    </row>
    <row r="87" spans="2:93" s="168" customFormat="1" ht="80.099999999999994" customHeight="1" x14ac:dyDescent="0.25">
      <c r="B87" s="173" t="s">
        <v>79</v>
      </c>
      <c r="C87" s="166" t="s">
        <v>271</v>
      </c>
      <c r="D87" s="167" t="str">
        <f t="shared" si="2"/>
        <v>Mulching (484)</v>
      </c>
      <c r="E87" s="174">
        <f>CPPE_CO_2017!C86</f>
        <v>4</v>
      </c>
      <c r="F87" s="175" t="s">
        <v>1274</v>
      </c>
      <c r="G87" s="176">
        <f>CPPE_CO_2017!D86</f>
        <v>4</v>
      </c>
      <c r="H87" s="175" t="s">
        <v>1275</v>
      </c>
      <c r="I87" s="177">
        <f>CPPE_CO_2017!E86</f>
        <v>3</v>
      </c>
      <c r="J87" s="175"/>
      <c r="K87" s="177">
        <f>CPPE_CO_2017!F86</f>
        <v>1</v>
      </c>
      <c r="L87" s="175"/>
      <c r="M87" s="176">
        <f>CPPE_CO_2017!G86</f>
        <v>2</v>
      </c>
      <c r="N87" s="175"/>
      <c r="O87" s="176">
        <f>CPPE_CO_2017!H86</f>
        <v>2</v>
      </c>
      <c r="P87" s="175" t="s">
        <v>1276</v>
      </c>
      <c r="Q87" s="176">
        <f>CPPE_CO_2017!I86</f>
        <v>0</v>
      </c>
      <c r="R87" s="175"/>
      <c r="S87" s="176">
        <f>CPPE_CO_2017!J86</f>
        <v>0</v>
      </c>
      <c r="T87" s="178"/>
      <c r="U87" s="176">
        <f>CPPE_CO_2017!K86</f>
        <v>0</v>
      </c>
      <c r="V87" s="175" t="s">
        <v>1277</v>
      </c>
      <c r="W87" s="176">
        <f>CPPE_CO_2017!L86</f>
        <v>-1</v>
      </c>
      <c r="X87" s="175" t="s">
        <v>1278</v>
      </c>
      <c r="Y87" s="176">
        <f>CPPE_CO_2017!M86</f>
        <v>2</v>
      </c>
      <c r="Z87" s="175" t="s">
        <v>1279</v>
      </c>
      <c r="AA87" s="176">
        <f>CPPE_CO_2017!N86</f>
        <v>-1</v>
      </c>
      <c r="AB87" s="175" t="s">
        <v>1278</v>
      </c>
      <c r="AC87" s="176">
        <f>CPPE_CO_2017!O86</f>
        <v>2</v>
      </c>
      <c r="AD87" s="175"/>
      <c r="AE87" s="176">
        <f>CPPE_CO_2017!P86</f>
        <v>2</v>
      </c>
      <c r="AF87" s="178" t="s">
        <v>1280</v>
      </c>
      <c r="AG87" s="176">
        <f>CPPE_CO_2017!Q86</f>
        <v>2</v>
      </c>
      <c r="AH87" s="175" t="s">
        <v>1281</v>
      </c>
      <c r="AI87" s="176">
        <f>CPPE_CO_2017!R86</f>
        <v>2</v>
      </c>
      <c r="AJ87" s="175" t="s">
        <v>1282</v>
      </c>
      <c r="AK87" s="176">
        <f>CPPE_CO_2017!S86</f>
        <v>-1</v>
      </c>
      <c r="AL87" s="178"/>
      <c r="AM87" s="176">
        <f>CPPE_CO_2017!T86</f>
        <v>2</v>
      </c>
      <c r="AN87" s="175" t="s">
        <v>1283</v>
      </c>
      <c r="AO87" s="176">
        <f>CPPE_CO_2017!U86</f>
        <v>-1</v>
      </c>
      <c r="AP87" s="175" t="s">
        <v>1284</v>
      </c>
      <c r="AQ87" s="176">
        <f>CPPE_CO_2017!V86</f>
        <v>1</v>
      </c>
      <c r="AR87" s="178" t="s">
        <v>1285</v>
      </c>
      <c r="AS87" s="176">
        <f>CPPE_CO_2017!W86</f>
        <v>-1</v>
      </c>
      <c r="AT87" s="178" t="s">
        <v>1286</v>
      </c>
      <c r="AU87" s="176">
        <f>CPPE_CO_2017!X86</f>
        <v>2</v>
      </c>
      <c r="AV87" s="175"/>
      <c r="AW87" s="176">
        <f>CPPE_CO_2017!Y86</f>
        <v>-1</v>
      </c>
      <c r="AX87" s="175" t="s">
        <v>1287</v>
      </c>
      <c r="AY87" s="176">
        <f>CPPE_CO_2017!Z86</f>
        <v>1</v>
      </c>
      <c r="AZ87" s="175" t="s">
        <v>1288</v>
      </c>
      <c r="BA87" s="176">
        <f>CPPE_CO_2017!AA86</f>
        <v>-1</v>
      </c>
      <c r="BB87" s="175"/>
      <c r="BC87" s="176">
        <f>CPPE_CO_2017!AB86</f>
        <v>2</v>
      </c>
      <c r="BD87" s="175"/>
      <c r="BE87" s="176">
        <f>CPPE_CO_2017!AC86</f>
        <v>0</v>
      </c>
      <c r="BF87" s="175"/>
      <c r="BG87" s="176">
        <f>CPPE_CO_2017!AD86</f>
        <v>2</v>
      </c>
      <c r="BH87" s="175" t="s">
        <v>1289</v>
      </c>
      <c r="BI87" s="176">
        <f>CPPE_CO_2017!AE86</f>
        <v>0</v>
      </c>
      <c r="BJ87" s="175"/>
      <c r="BK87" s="176">
        <f>CPPE_CO_2017!AF86</f>
        <v>1</v>
      </c>
      <c r="BL87" s="175"/>
      <c r="BM87" s="176">
        <f>CPPE_CO_2017!AG86</f>
        <v>0</v>
      </c>
      <c r="BN87" s="178"/>
      <c r="BO87" s="176">
        <f>CPPE_CO_2017!AH86</f>
        <v>2</v>
      </c>
      <c r="BP87" s="175" t="s">
        <v>1290</v>
      </c>
      <c r="BQ87" s="176">
        <f>CPPE_CO_2017!AI86</f>
        <v>0</v>
      </c>
      <c r="BR87" s="175"/>
      <c r="BS87" s="176">
        <f>CPPE_CO_2017!AJ86</f>
        <v>2</v>
      </c>
      <c r="BT87" s="175" t="s">
        <v>1291</v>
      </c>
      <c r="BU87" s="176">
        <f>CPPE_CO_2017!AK86</f>
        <v>-1</v>
      </c>
      <c r="BV87" s="175"/>
      <c r="BW87" s="176">
        <f>CPPE_CO_2017!AL86</f>
        <v>1</v>
      </c>
      <c r="BX87" s="175" t="s">
        <v>1292</v>
      </c>
      <c r="BY87" s="176">
        <f>CPPE_CO_2017!AM86</f>
        <v>1</v>
      </c>
      <c r="BZ87" s="175" t="s">
        <v>1293</v>
      </c>
      <c r="CA87" s="176">
        <f>CPPE_CO_2017!AN86</f>
        <v>0</v>
      </c>
      <c r="CB87" s="175"/>
      <c r="CC87" s="176">
        <f>CPPE_CO_2017!AO86</f>
        <v>0</v>
      </c>
      <c r="CD87" s="175"/>
      <c r="CE87" s="176">
        <f>CPPE_CO_2017!AP86</f>
        <v>0</v>
      </c>
      <c r="CF87" s="175"/>
      <c r="CG87" s="176">
        <f>CPPE_CO_2017!AQ86</f>
        <v>0</v>
      </c>
      <c r="CH87" s="178"/>
      <c r="CI87" s="177">
        <v>0</v>
      </c>
      <c r="CJ87" s="175"/>
      <c r="CK87" s="176">
        <f>CPPE_CO_2017!AS86</f>
        <v>0</v>
      </c>
      <c r="CL87" s="175"/>
      <c r="CM87" s="177">
        <v>0</v>
      </c>
      <c r="CN87" s="175"/>
      <c r="CO87" s="180"/>
    </row>
    <row r="88" spans="2:93" s="168" customFormat="1" ht="80.099999999999994" customHeight="1" x14ac:dyDescent="0.25">
      <c r="B88" s="173" t="s">
        <v>80</v>
      </c>
      <c r="C88" s="166" t="s">
        <v>306</v>
      </c>
      <c r="D88" s="167" t="str">
        <f t="shared" si="2"/>
        <v>Multi-Story Cropping (379)</v>
      </c>
      <c r="E88" s="174">
        <f>CPPE_CO_2017!C87</f>
        <v>1</v>
      </c>
      <c r="F88" s="175" t="s">
        <v>1762</v>
      </c>
      <c r="G88" s="176">
        <f>CPPE_CO_2017!D87</f>
        <v>1</v>
      </c>
      <c r="H88" s="175" t="s">
        <v>1763</v>
      </c>
      <c r="I88" s="177">
        <f>CPPE_CO_2017!E87</f>
        <v>1</v>
      </c>
      <c r="J88" s="175" t="s">
        <v>1764</v>
      </c>
      <c r="K88" s="177">
        <f>CPPE_CO_2017!F87</f>
        <v>1</v>
      </c>
      <c r="L88" s="175" t="s">
        <v>1764</v>
      </c>
      <c r="M88" s="176">
        <f>CPPE_CO_2017!G87</f>
        <v>0</v>
      </c>
      <c r="N88" s="175"/>
      <c r="O88" s="176">
        <f>CPPE_CO_2017!H87</f>
        <v>4</v>
      </c>
      <c r="P88" s="175" t="s">
        <v>1765</v>
      </c>
      <c r="Q88" s="176">
        <f>CPPE_CO_2017!I87</f>
        <v>2</v>
      </c>
      <c r="R88" s="175" t="s">
        <v>1766</v>
      </c>
      <c r="S88" s="176">
        <f>CPPE_CO_2017!J87</f>
        <v>0</v>
      </c>
      <c r="T88" s="178" t="s">
        <v>1767</v>
      </c>
      <c r="U88" s="176">
        <f>CPPE_CO_2017!K87</f>
        <v>1</v>
      </c>
      <c r="V88" s="175" t="s">
        <v>1768</v>
      </c>
      <c r="W88" s="176">
        <f>CPPE_CO_2017!L87</f>
        <v>1</v>
      </c>
      <c r="X88" s="175" t="s">
        <v>1769</v>
      </c>
      <c r="Y88" s="176">
        <f>CPPE_CO_2017!M87</f>
        <v>0</v>
      </c>
      <c r="Z88" s="175" t="s">
        <v>1770</v>
      </c>
      <c r="AA88" s="176">
        <f>CPPE_CO_2017!N87</f>
        <v>1</v>
      </c>
      <c r="AB88" s="175" t="s">
        <v>1770</v>
      </c>
      <c r="AC88" s="176">
        <f>CPPE_CO_2017!O87</f>
        <v>0</v>
      </c>
      <c r="AD88" s="175"/>
      <c r="AE88" s="176">
        <f>CPPE_CO_2017!P87</f>
        <v>0</v>
      </c>
      <c r="AF88" s="178"/>
      <c r="AG88" s="176">
        <f>CPPE_CO_2017!Q87</f>
        <v>0</v>
      </c>
      <c r="AH88" s="175" t="s">
        <v>1771</v>
      </c>
      <c r="AI88" s="176">
        <f>CPPE_CO_2017!R87</f>
        <v>0</v>
      </c>
      <c r="AJ88" s="175" t="s">
        <v>1772</v>
      </c>
      <c r="AK88" s="176">
        <f>CPPE_CO_2017!S87</f>
        <v>0</v>
      </c>
      <c r="AL88" s="178" t="s">
        <v>1773</v>
      </c>
      <c r="AM88" s="176">
        <f>CPPE_CO_2017!T87</f>
        <v>0</v>
      </c>
      <c r="AN88" s="175" t="s">
        <v>1774</v>
      </c>
      <c r="AO88" s="176">
        <f>CPPE_CO_2017!U87</f>
        <v>0</v>
      </c>
      <c r="AP88" s="175" t="s">
        <v>1775</v>
      </c>
      <c r="AQ88" s="176">
        <f>CPPE_CO_2017!V87</f>
        <v>0</v>
      </c>
      <c r="AR88" s="178" t="s">
        <v>1776</v>
      </c>
      <c r="AS88" s="176">
        <f>CPPE_CO_2017!W87</f>
        <v>0</v>
      </c>
      <c r="AT88" s="178"/>
      <c r="AU88" s="176">
        <f>CPPE_CO_2017!X87</f>
        <v>0</v>
      </c>
      <c r="AV88" s="175" t="s">
        <v>1777</v>
      </c>
      <c r="AW88" s="176">
        <f>CPPE_CO_2017!Y87</f>
        <v>0</v>
      </c>
      <c r="AX88" s="175" t="s">
        <v>1778</v>
      </c>
      <c r="AY88" s="176">
        <f>CPPE_CO_2017!Z87</f>
        <v>0</v>
      </c>
      <c r="AZ88" s="175" t="s">
        <v>1779</v>
      </c>
      <c r="BA88" s="176">
        <f>CPPE_CO_2017!AA87</f>
        <v>0</v>
      </c>
      <c r="BB88" s="175"/>
      <c r="BC88" s="176">
        <f>CPPE_CO_2017!AB87</f>
        <v>0</v>
      </c>
      <c r="BD88" s="175" t="s">
        <v>1780</v>
      </c>
      <c r="BE88" s="176">
        <f>CPPE_CO_2017!AC87</f>
        <v>0</v>
      </c>
      <c r="BF88" s="175" t="s">
        <v>1780</v>
      </c>
      <c r="BG88" s="176">
        <f>CPPE_CO_2017!AD87</f>
        <v>2</v>
      </c>
      <c r="BH88" s="175" t="s">
        <v>1781</v>
      </c>
      <c r="BI88" s="176">
        <f>CPPE_CO_2017!AE87</f>
        <v>0</v>
      </c>
      <c r="BJ88" s="175"/>
      <c r="BK88" s="176">
        <f>CPPE_CO_2017!AF87</f>
        <v>2</v>
      </c>
      <c r="BL88" s="175" t="s">
        <v>1782</v>
      </c>
      <c r="BM88" s="176">
        <f>CPPE_CO_2017!AG87</f>
        <v>0</v>
      </c>
      <c r="BN88" s="178"/>
      <c r="BO88" s="176">
        <f>CPPE_CO_2017!AH87</f>
        <v>2</v>
      </c>
      <c r="BP88" s="175" t="s">
        <v>516</v>
      </c>
      <c r="BQ88" s="176">
        <f>CPPE_CO_2017!AI87</f>
        <v>2</v>
      </c>
      <c r="BR88" s="175" t="s">
        <v>1783</v>
      </c>
      <c r="BS88" s="176">
        <f>CPPE_CO_2017!AJ87</f>
        <v>0</v>
      </c>
      <c r="BT88" s="175" t="s">
        <v>1784</v>
      </c>
      <c r="BU88" s="176">
        <f>CPPE_CO_2017!AK87</f>
        <v>0</v>
      </c>
      <c r="BV88" s="175" t="s">
        <v>1785</v>
      </c>
      <c r="BW88" s="176">
        <f>CPPE_CO_2017!AL87</f>
        <v>3</v>
      </c>
      <c r="BX88" s="175" t="s">
        <v>1786</v>
      </c>
      <c r="BY88" s="176">
        <f>CPPE_CO_2017!AM87</f>
        <v>3</v>
      </c>
      <c r="BZ88" s="175" t="s">
        <v>1787</v>
      </c>
      <c r="CA88" s="176">
        <f>CPPE_CO_2017!AN87</f>
        <v>0</v>
      </c>
      <c r="CB88" s="175"/>
      <c r="CC88" s="176">
        <f>CPPE_CO_2017!AO87</f>
        <v>1</v>
      </c>
      <c r="CD88" s="175" t="s">
        <v>399</v>
      </c>
      <c r="CE88" s="176">
        <f>CPPE_CO_2017!AP87</f>
        <v>0</v>
      </c>
      <c r="CF88" s="175"/>
      <c r="CG88" s="176">
        <f>CPPE_CO_2017!AQ87</f>
        <v>0</v>
      </c>
      <c r="CH88" s="175"/>
      <c r="CI88" s="177">
        <v>0</v>
      </c>
      <c r="CJ88" s="175"/>
      <c r="CK88" s="176">
        <f>CPPE_CO_2017!AS87</f>
        <v>0</v>
      </c>
      <c r="CL88" s="175"/>
      <c r="CM88" s="177">
        <v>0</v>
      </c>
      <c r="CN88" s="175"/>
      <c r="CO88" s="179" t="s">
        <v>1788</v>
      </c>
    </row>
    <row r="89" spans="2:93" s="168" customFormat="1" ht="80.099999999999994" customHeight="1" x14ac:dyDescent="0.25">
      <c r="B89" s="173" t="s">
        <v>81</v>
      </c>
      <c r="C89" s="166" t="s">
        <v>243</v>
      </c>
      <c r="D89" s="167" t="str">
        <f t="shared" si="2"/>
        <v>Nutrient Management (590)</v>
      </c>
      <c r="E89" s="174">
        <f>CPPE_CO_2017!C88</f>
        <v>0</v>
      </c>
      <c r="F89" s="175" t="s">
        <v>909</v>
      </c>
      <c r="G89" s="176">
        <f>CPPE_CO_2017!D88</f>
        <v>0</v>
      </c>
      <c r="H89" s="175" t="s">
        <v>909</v>
      </c>
      <c r="I89" s="177">
        <f>CPPE_CO_2017!E88</f>
        <v>0</v>
      </c>
      <c r="J89" s="175" t="s">
        <v>909</v>
      </c>
      <c r="K89" s="177">
        <f>CPPE_CO_2017!F88</f>
        <v>0</v>
      </c>
      <c r="L89" s="175"/>
      <c r="M89" s="176">
        <f>CPPE_CO_2017!G88</f>
        <v>0</v>
      </c>
      <c r="N89" s="175"/>
      <c r="O89" s="176">
        <f>CPPE_CO_2017!H88</f>
        <v>2</v>
      </c>
      <c r="P89" s="175" t="s">
        <v>910</v>
      </c>
      <c r="Q89" s="176">
        <f>CPPE_CO_2017!I88</f>
        <v>0</v>
      </c>
      <c r="R89" s="175" t="s">
        <v>911</v>
      </c>
      <c r="S89" s="176">
        <f>CPPE_CO_2017!J88</f>
        <v>0</v>
      </c>
      <c r="T89" s="178"/>
      <c r="U89" s="176">
        <f>CPPE_CO_2017!K88</f>
        <v>2</v>
      </c>
      <c r="V89" s="175" t="s">
        <v>912</v>
      </c>
      <c r="W89" s="176">
        <f>CPPE_CO_2017!L88</f>
        <v>0</v>
      </c>
      <c r="X89" s="175"/>
      <c r="Y89" s="176">
        <f>CPPE_CO_2017!M88</f>
        <v>0</v>
      </c>
      <c r="Z89" s="175"/>
      <c r="AA89" s="176">
        <f>CPPE_CO_2017!N88</f>
        <v>0</v>
      </c>
      <c r="AB89" s="175"/>
      <c r="AC89" s="176">
        <f>CPPE_CO_2017!O88</f>
        <v>0</v>
      </c>
      <c r="AD89" s="175"/>
      <c r="AE89" s="176">
        <f>CPPE_CO_2017!P88</f>
        <v>0</v>
      </c>
      <c r="AF89" s="178" t="s">
        <v>913</v>
      </c>
      <c r="AG89" s="176">
        <f>CPPE_CO_2017!Q88</f>
        <v>0</v>
      </c>
      <c r="AH89" s="175" t="s">
        <v>913</v>
      </c>
      <c r="AI89" s="176">
        <f>CPPE_CO_2017!R88</f>
        <v>0</v>
      </c>
      <c r="AJ89" s="175"/>
      <c r="AK89" s="176">
        <f>CPPE_CO_2017!S88</f>
        <v>0</v>
      </c>
      <c r="AL89" s="178"/>
      <c r="AM89" s="176">
        <f>CPPE_CO_2017!T88</f>
        <v>5</v>
      </c>
      <c r="AN89" s="175" t="s">
        <v>914</v>
      </c>
      <c r="AO89" s="176">
        <f>CPPE_CO_2017!U88</f>
        <v>5</v>
      </c>
      <c r="AP89" s="175" t="s">
        <v>915</v>
      </c>
      <c r="AQ89" s="176">
        <f>CPPE_CO_2017!V88</f>
        <v>1</v>
      </c>
      <c r="AR89" s="178" t="s">
        <v>916</v>
      </c>
      <c r="AS89" s="176">
        <f>CPPE_CO_2017!W88</f>
        <v>1</v>
      </c>
      <c r="AT89" s="178" t="s">
        <v>916</v>
      </c>
      <c r="AU89" s="176">
        <f>CPPE_CO_2017!X88</f>
        <v>4</v>
      </c>
      <c r="AV89" s="175" t="s">
        <v>917</v>
      </c>
      <c r="AW89" s="176">
        <f>CPPE_CO_2017!Y88</f>
        <v>4</v>
      </c>
      <c r="AX89" s="175" t="s">
        <v>918</v>
      </c>
      <c r="AY89" s="176">
        <f>CPPE_CO_2017!Z88</f>
        <v>0</v>
      </c>
      <c r="AZ89" s="175" t="s">
        <v>919</v>
      </c>
      <c r="BA89" s="176">
        <f>CPPE_CO_2017!AA88</f>
        <v>0</v>
      </c>
      <c r="BB89" s="175"/>
      <c r="BC89" s="176">
        <f>CPPE_CO_2017!AB88</f>
        <v>0</v>
      </c>
      <c r="BD89" s="175" t="s">
        <v>920</v>
      </c>
      <c r="BE89" s="176">
        <f>CPPE_CO_2017!AC88</f>
        <v>0</v>
      </c>
      <c r="BF89" s="175" t="s">
        <v>921</v>
      </c>
      <c r="BG89" s="176">
        <f>CPPE_CO_2017!AD88</f>
        <v>3</v>
      </c>
      <c r="BH89" s="175" t="s">
        <v>922</v>
      </c>
      <c r="BI89" s="176">
        <f>CPPE_CO_2017!AE88</f>
        <v>3</v>
      </c>
      <c r="BJ89" s="175" t="s">
        <v>923</v>
      </c>
      <c r="BK89" s="176">
        <f>CPPE_CO_2017!AF88</f>
        <v>2</v>
      </c>
      <c r="BL89" s="175" t="s">
        <v>924</v>
      </c>
      <c r="BM89" s="176">
        <f>CPPE_CO_2017!AG88</f>
        <v>3</v>
      </c>
      <c r="BN89" s="178" t="s">
        <v>925</v>
      </c>
      <c r="BO89" s="176">
        <f>CPPE_CO_2017!AH88</f>
        <v>3</v>
      </c>
      <c r="BP89" s="175" t="s">
        <v>926</v>
      </c>
      <c r="BQ89" s="176">
        <f>CPPE_CO_2017!AI88</f>
        <v>0</v>
      </c>
      <c r="BR89" s="175" t="s">
        <v>656</v>
      </c>
      <c r="BS89" s="176">
        <f>CPPE_CO_2017!AJ88</f>
        <v>0</v>
      </c>
      <c r="BT89" s="175"/>
      <c r="BU89" s="176">
        <f>CPPE_CO_2017!AK88</f>
        <v>0</v>
      </c>
      <c r="BV89" s="175"/>
      <c r="BW89" s="176">
        <f>CPPE_CO_2017!AL88</f>
        <v>0</v>
      </c>
      <c r="BX89" s="175" t="s">
        <v>927</v>
      </c>
      <c r="BY89" s="176">
        <f>CPPE_CO_2017!AM88</f>
        <v>0</v>
      </c>
      <c r="BZ89" s="175" t="s">
        <v>928</v>
      </c>
      <c r="CA89" s="176">
        <f>CPPE_CO_2017!AN88</f>
        <v>0</v>
      </c>
      <c r="CB89" s="175"/>
      <c r="CC89" s="176">
        <f>CPPE_CO_2017!AO88</f>
        <v>0</v>
      </c>
      <c r="CD89" s="175"/>
      <c r="CE89" s="176">
        <f>CPPE_CO_2017!AP88</f>
        <v>2</v>
      </c>
      <c r="CF89" s="175" t="s">
        <v>929</v>
      </c>
      <c r="CG89" s="176">
        <f>CPPE_CO_2017!AQ88</f>
        <v>0</v>
      </c>
      <c r="CH89" s="178"/>
      <c r="CI89" s="177">
        <v>0</v>
      </c>
      <c r="CJ89" s="175" t="s">
        <v>930</v>
      </c>
      <c r="CK89" s="176">
        <f>CPPE_CO_2017!AS88</f>
        <v>0</v>
      </c>
      <c r="CL89" s="175"/>
      <c r="CM89" s="177">
        <v>0</v>
      </c>
      <c r="CN89" s="175"/>
      <c r="CO89" s="179"/>
    </row>
    <row r="90" spans="2:93" s="168" customFormat="1" ht="80.099999999999994" customHeight="1" x14ac:dyDescent="0.25">
      <c r="B90" s="173" t="s">
        <v>82</v>
      </c>
      <c r="C90" s="166" t="s">
        <v>269</v>
      </c>
      <c r="D90" s="167" t="str">
        <f t="shared" si="2"/>
        <v>Obstruction Removal (500)</v>
      </c>
      <c r="E90" s="174">
        <f>CPPE_CO_2017!C89</f>
        <v>0</v>
      </c>
      <c r="F90" s="175" t="s">
        <v>1046</v>
      </c>
      <c r="G90" s="176">
        <f>CPPE_CO_2017!D89</f>
        <v>0</v>
      </c>
      <c r="H90" s="175" t="s">
        <v>1046</v>
      </c>
      <c r="I90" s="177">
        <f>CPPE_CO_2017!E89</f>
        <v>0</v>
      </c>
      <c r="J90" s="175" t="s">
        <v>1046</v>
      </c>
      <c r="K90" s="177">
        <f>CPPE_CO_2017!F89</f>
        <v>0</v>
      </c>
      <c r="L90" s="175"/>
      <c r="M90" s="176">
        <f>CPPE_CO_2017!G89</f>
        <v>0</v>
      </c>
      <c r="N90" s="175"/>
      <c r="O90" s="176">
        <f>CPPE_CO_2017!H89</f>
        <v>0</v>
      </c>
      <c r="P90" s="175" t="s">
        <v>1243</v>
      </c>
      <c r="Q90" s="176">
        <f>CPPE_CO_2017!I89</f>
        <v>0</v>
      </c>
      <c r="R90" s="175" t="s">
        <v>1244</v>
      </c>
      <c r="S90" s="176">
        <f>CPPE_CO_2017!J89</f>
        <v>0</v>
      </c>
      <c r="T90" s="178"/>
      <c r="U90" s="176">
        <f>CPPE_CO_2017!K89</f>
        <v>0</v>
      </c>
      <c r="V90" s="175"/>
      <c r="W90" s="176">
        <f>CPPE_CO_2017!L89</f>
        <v>0</v>
      </c>
      <c r="X90" s="175"/>
      <c r="Y90" s="176">
        <f>CPPE_CO_2017!M89</f>
        <v>0</v>
      </c>
      <c r="Z90" s="175"/>
      <c r="AA90" s="176">
        <f>CPPE_CO_2017!N89</f>
        <v>0</v>
      </c>
      <c r="AB90" s="175"/>
      <c r="AC90" s="176">
        <f>CPPE_CO_2017!O89</f>
        <v>0</v>
      </c>
      <c r="AD90" s="175" t="s">
        <v>1245</v>
      </c>
      <c r="AE90" s="176">
        <f>CPPE_CO_2017!P89</f>
        <v>0</v>
      </c>
      <c r="AF90" s="178"/>
      <c r="AG90" s="176">
        <f>CPPE_CO_2017!Q89</f>
        <v>0</v>
      </c>
      <c r="AH90" s="175"/>
      <c r="AI90" s="176">
        <f>CPPE_CO_2017!R89</f>
        <v>0</v>
      </c>
      <c r="AJ90" s="175"/>
      <c r="AK90" s="176">
        <f>CPPE_CO_2017!S89</f>
        <v>0</v>
      </c>
      <c r="AL90" s="178"/>
      <c r="AM90" s="176">
        <f>CPPE_CO_2017!T89</f>
        <v>0</v>
      </c>
      <c r="AN90" s="175"/>
      <c r="AO90" s="176">
        <f>CPPE_CO_2017!U89</f>
        <v>0</v>
      </c>
      <c r="AP90" s="175"/>
      <c r="AQ90" s="176">
        <f>CPPE_CO_2017!V89</f>
        <v>0</v>
      </c>
      <c r="AR90" s="178"/>
      <c r="AS90" s="176">
        <f>CPPE_CO_2017!W89</f>
        <v>0</v>
      </c>
      <c r="AT90" s="178"/>
      <c r="AU90" s="176">
        <f>CPPE_CO_2017!X89</f>
        <v>0</v>
      </c>
      <c r="AV90" s="175"/>
      <c r="AW90" s="176">
        <f>CPPE_CO_2017!Y89</f>
        <v>0</v>
      </c>
      <c r="AX90" s="175"/>
      <c r="AY90" s="176">
        <f>CPPE_CO_2017!Z89</f>
        <v>0</v>
      </c>
      <c r="AZ90" s="175"/>
      <c r="BA90" s="176">
        <f>CPPE_CO_2017!AA89</f>
        <v>0</v>
      </c>
      <c r="BB90" s="175"/>
      <c r="BC90" s="176">
        <f>CPPE_CO_2017!AB89</f>
        <v>0</v>
      </c>
      <c r="BD90" s="175"/>
      <c r="BE90" s="176">
        <f>CPPE_CO_2017!AC89</f>
        <v>0</v>
      </c>
      <c r="BF90" s="175"/>
      <c r="BG90" s="176">
        <f>CPPE_CO_2017!AD89</f>
        <v>0</v>
      </c>
      <c r="BH90" s="175" t="s">
        <v>1246</v>
      </c>
      <c r="BI90" s="176">
        <f>CPPE_CO_2017!AE89</f>
        <v>0</v>
      </c>
      <c r="BJ90" s="175" t="s">
        <v>1247</v>
      </c>
      <c r="BK90" s="176">
        <f>CPPE_CO_2017!AF89</f>
        <v>0</v>
      </c>
      <c r="BL90" s="175" t="s">
        <v>1248</v>
      </c>
      <c r="BM90" s="176">
        <f>CPPE_CO_2017!AG89</f>
        <v>0</v>
      </c>
      <c r="BN90" s="178"/>
      <c r="BO90" s="176">
        <f>CPPE_CO_2017!AH89</f>
        <v>0</v>
      </c>
      <c r="BP90" s="175"/>
      <c r="BQ90" s="176">
        <f>CPPE_CO_2017!AI89</f>
        <v>0</v>
      </c>
      <c r="BR90" s="175"/>
      <c r="BS90" s="176">
        <f>CPPE_CO_2017!AJ89</f>
        <v>0</v>
      </c>
      <c r="BT90" s="175"/>
      <c r="BU90" s="176">
        <f>CPPE_CO_2017!AK89</f>
        <v>0</v>
      </c>
      <c r="BV90" s="175"/>
      <c r="BW90" s="176">
        <f>CPPE_CO_2017!AL89</f>
        <v>0</v>
      </c>
      <c r="BX90" s="175"/>
      <c r="BY90" s="176">
        <f>CPPE_CO_2017!AM89</f>
        <v>0</v>
      </c>
      <c r="BZ90" s="175" t="s">
        <v>1249</v>
      </c>
      <c r="CA90" s="176">
        <f>CPPE_CO_2017!AN89</f>
        <v>0</v>
      </c>
      <c r="CB90" s="175"/>
      <c r="CC90" s="176">
        <f>CPPE_CO_2017!AO89</f>
        <v>0</v>
      </c>
      <c r="CD90" s="175"/>
      <c r="CE90" s="176">
        <f>CPPE_CO_2017!AP89</f>
        <v>0</v>
      </c>
      <c r="CF90" s="175"/>
      <c r="CG90" s="176">
        <f>CPPE_CO_2017!AQ89</f>
        <v>0</v>
      </c>
      <c r="CH90" s="178" t="s">
        <v>1250</v>
      </c>
      <c r="CI90" s="177">
        <v>0</v>
      </c>
      <c r="CJ90" s="175"/>
      <c r="CK90" s="176">
        <f>CPPE_CO_2017!AS89</f>
        <v>0</v>
      </c>
      <c r="CL90" s="175"/>
      <c r="CM90" s="177">
        <v>0</v>
      </c>
      <c r="CN90" s="175"/>
      <c r="CO90" s="180"/>
    </row>
    <row r="91" spans="2:93" s="168" customFormat="1" ht="80.099999999999994" customHeight="1" x14ac:dyDescent="0.25">
      <c r="B91" s="173" t="s">
        <v>83</v>
      </c>
      <c r="C91" s="166" t="s">
        <v>248</v>
      </c>
      <c r="D91" s="167" t="str">
        <f t="shared" si="2"/>
        <v>Open Channel (582)</v>
      </c>
      <c r="E91" s="174">
        <f>CPPE_CO_2017!C90</f>
        <v>0</v>
      </c>
      <c r="F91" s="175"/>
      <c r="G91" s="176">
        <f>CPPE_CO_2017!D90</f>
        <v>0</v>
      </c>
      <c r="H91" s="175"/>
      <c r="I91" s="177">
        <f>CPPE_CO_2017!E90</f>
        <v>0</v>
      </c>
      <c r="J91" s="175"/>
      <c r="K91" s="177">
        <f>CPPE_CO_2017!F90</f>
        <v>0</v>
      </c>
      <c r="L91" s="175"/>
      <c r="M91" s="176">
        <f>CPPE_CO_2017!G90</f>
        <v>1</v>
      </c>
      <c r="N91" s="175" t="s">
        <v>973</v>
      </c>
      <c r="O91" s="176">
        <f>CPPE_CO_2017!H90</f>
        <v>0</v>
      </c>
      <c r="P91" s="175"/>
      <c r="Q91" s="176">
        <f>CPPE_CO_2017!I90</f>
        <v>0</v>
      </c>
      <c r="R91" s="175"/>
      <c r="S91" s="176">
        <f>CPPE_CO_2017!J90</f>
        <v>0</v>
      </c>
      <c r="T91" s="178"/>
      <c r="U91" s="176">
        <f>CPPE_CO_2017!K90</f>
        <v>0</v>
      </c>
      <c r="V91" s="175"/>
      <c r="W91" s="176">
        <f>CPPE_CO_2017!L90</f>
        <v>2</v>
      </c>
      <c r="X91" s="175" t="s">
        <v>974</v>
      </c>
      <c r="Y91" s="176">
        <f>CPPE_CO_2017!M90</f>
        <v>5</v>
      </c>
      <c r="Z91" s="175" t="s">
        <v>975</v>
      </c>
      <c r="AA91" s="176">
        <f>CPPE_CO_2017!N90</f>
        <v>2</v>
      </c>
      <c r="AB91" s="175" t="s">
        <v>976</v>
      </c>
      <c r="AC91" s="176">
        <f>CPPE_CO_2017!O90</f>
        <v>0</v>
      </c>
      <c r="AD91" s="175"/>
      <c r="AE91" s="176">
        <f>CPPE_CO_2017!P90</f>
        <v>0</v>
      </c>
      <c r="AF91" s="178"/>
      <c r="AG91" s="176">
        <f>CPPE_CO_2017!Q90</f>
        <v>0</v>
      </c>
      <c r="AH91" s="175"/>
      <c r="AI91" s="176">
        <f>CPPE_CO_2017!R90</f>
        <v>0</v>
      </c>
      <c r="AJ91" s="175"/>
      <c r="AK91" s="176">
        <f>CPPE_CO_2017!S90</f>
        <v>0</v>
      </c>
      <c r="AL91" s="178"/>
      <c r="AM91" s="176">
        <f>CPPE_CO_2017!T90</f>
        <v>0</v>
      </c>
      <c r="AN91" s="175" t="s">
        <v>977</v>
      </c>
      <c r="AO91" s="176">
        <f>CPPE_CO_2017!U90</f>
        <v>0</v>
      </c>
      <c r="AP91" s="175" t="s">
        <v>978</v>
      </c>
      <c r="AQ91" s="176">
        <f>CPPE_CO_2017!V90</f>
        <v>0</v>
      </c>
      <c r="AR91" s="178"/>
      <c r="AS91" s="176">
        <f>CPPE_CO_2017!W90</f>
        <v>0</v>
      </c>
      <c r="AT91" s="178" t="s">
        <v>978</v>
      </c>
      <c r="AU91" s="176">
        <f>CPPE_CO_2017!X90</f>
        <v>0</v>
      </c>
      <c r="AV91" s="175"/>
      <c r="AW91" s="176">
        <f>CPPE_CO_2017!Y90</f>
        <v>0</v>
      </c>
      <c r="AX91" s="175"/>
      <c r="AY91" s="176">
        <f>CPPE_CO_2017!Z90</f>
        <v>0</v>
      </c>
      <c r="AZ91" s="175" t="s">
        <v>979</v>
      </c>
      <c r="BA91" s="176">
        <f>CPPE_CO_2017!AA90</f>
        <v>0</v>
      </c>
      <c r="BB91" s="175" t="s">
        <v>980</v>
      </c>
      <c r="BC91" s="176">
        <f>CPPE_CO_2017!AB90</f>
        <v>0</v>
      </c>
      <c r="BD91" s="175" t="s">
        <v>981</v>
      </c>
      <c r="BE91" s="176">
        <f>CPPE_CO_2017!AC90</f>
        <v>0</v>
      </c>
      <c r="BF91" s="175"/>
      <c r="BG91" s="176">
        <f>CPPE_CO_2017!AD90</f>
        <v>0</v>
      </c>
      <c r="BH91" s="175"/>
      <c r="BI91" s="176">
        <f>CPPE_CO_2017!AE90</f>
        <v>0</v>
      </c>
      <c r="BJ91" s="175"/>
      <c r="BK91" s="176">
        <f>CPPE_CO_2017!AF90</f>
        <v>0</v>
      </c>
      <c r="BL91" s="175"/>
      <c r="BM91" s="176">
        <f>CPPE_CO_2017!AG90</f>
        <v>0</v>
      </c>
      <c r="BN91" s="178"/>
      <c r="BO91" s="176">
        <f>CPPE_CO_2017!AH90</f>
        <v>0</v>
      </c>
      <c r="BP91" s="175"/>
      <c r="BQ91" s="176">
        <f>CPPE_CO_2017!AI90</f>
        <v>0</v>
      </c>
      <c r="BR91" s="175"/>
      <c r="BS91" s="176">
        <f>CPPE_CO_2017!AJ90</f>
        <v>0</v>
      </c>
      <c r="BT91" s="175"/>
      <c r="BU91" s="176">
        <f>CPPE_CO_2017!AK90</f>
        <v>0</v>
      </c>
      <c r="BV91" s="175"/>
      <c r="BW91" s="176">
        <f>CPPE_CO_2017!AL90</f>
        <v>0</v>
      </c>
      <c r="BX91" s="175" t="s">
        <v>982</v>
      </c>
      <c r="BY91" s="176">
        <f>CPPE_CO_2017!AM90</f>
        <v>0</v>
      </c>
      <c r="BZ91" s="175" t="s">
        <v>983</v>
      </c>
      <c r="CA91" s="176">
        <f>CPPE_CO_2017!AN90</f>
        <v>0</v>
      </c>
      <c r="CB91" s="175" t="s">
        <v>984</v>
      </c>
      <c r="CC91" s="176">
        <f>CPPE_CO_2017!AO90</f>
        <v>0</v>
      </c>
      <c r="CD91" s="175" t="s">
        <v>985</v>
      </c>
      <c r="CE91" s="176">
        <f>CPPE_CO_2017!AP90</f>
        <v>0</v>
      </c>
      <c r="CF91" s="175"/>
      <c r="CG91" s="176">
        <f>CPPE_CO_2017!AQ90</f>
        <v>0</v>
      </c>
      <c r="CH91" s="178"/>
      <c r="CI91" s="177">
        <v>0</v>
      </c>
      <c r="CJ91" s="175"/>
      <c r="CK91" s="176">
        <f>CPPE_CO_2017!AS90</f>
        <v>0</v>
      </c>
      <c r="CL91" s="175"/>
      <c r="CM91" s="177">
        <v>0</v>
      </c>
      <c r="CN91" s="175"/>
      <c r="CO91" s="180"/>
    </row>
    <row r="92" spans="2:93" s="168" customFormat="1" ht="80.099999999999994" customHeight="1" x14ac:dyDescent="0.25">
      <c r="B92" s="173" t="s">
        <v>84</v>
      </c>
      <c r="C92" s="166" t="s">
        <v>307</v>
      </c>
      <c r="D92" s="167" t="str">
        <f t="shared" si="2"/>
        <v>Pond (378)</v>
      </c>
      <c r="E92" s="174">
        <f>CPPE_CO_2017!C91</f>
        <v>0</v>
      </c>
      <c r="F92" s="175"/>
      <c r="G92" s="176">
        <f>CPPE_CO_2017!D91</f>
        <v>0</v>
      </c>
      <c r="H92" s="175"/>
      <c r="I92" s="177">
        <f>CPPE_CO_2017!E91</f>
        <v>0</v>
      </c>
      <c r="J92" s="175"/>
      <c r="K92" s="177">
        <f>CPPE_CO_2017!F91</f>
        <v>0</v>
      </c>
      <c r="L92" s="175" t="s">
        <v>1554</v>
      </c>
      <c r="M92" s="176">
        <f>CPPE_CO_2017!G91</f>
        <v>0</v>
      </c>
      <c r="N92" s="175" t="s">
        <v>1789</v>
      </c>
      <c r="O92" s="176">
        <f>CPPE_CO_2017!H91</f>
        <v>0</v>
      </c>
      <c r="P92" s="175"/>
      <c r="Q92" s="176">
        <f>CPPE_CO_2017!I91</f>
        <v>0</v>
      </c>
      <c r="R92" s="175"/>
      <c r="S92" s="176">
        <f>CPPE_CO_2017!J91</f>
        <v>0</v>
      </c>
      <c r="T92" s="178"/>
      <c r="U92" s="176">
        <f>CPPE_CO_2017!K91</f>
        <v>0</v>
      </c>
      <c r="V92" s="175" t="s">
        <v>1556</v>
      </c>
      <c r="W92" s="176">
        <f>CPPE_CO_2017!L91</f>
        <v>-2</v>
      </c>
      <c r="X92" s="175" t="s">
        <v>1557</v>
      </c>
      <c r="Y92" s="176">
        <f>CPPE_CO_2017!M91</f>
        <v>2</v>
      </c>
      <c r="Z92" s="175" t="s">
        <v>1558</v>
      </c>
      <c r="AA92" s="176">
        <f>CPPE_CO_2017!N91</f>
        <v>-1</v>
      </c>
      <c r="AB92" s="175" t="s">
        <v>1559</v>
      </c>
      <c r="AC92" s="176">
        <f>CPPE_CO_2017!O91</f>
        <v>0</v>
      </c>
      <c r="AD92" s="175"/>
      <c r="AE92" s="176">
        <f>CPPE_CO_2017!P91</f>
        <v>0</v>
      </c>
      <c r="AF92" s="178" t="s">
        <v>1560</v>
      </c>
      <c r="AG92" s="176">
        <f>CPPE_CO_2017!Q91</f>
        <v>0</v>
      </c>
      <c r="AH92" s="175" t="s">
        <v>1790</v>
      </c>
      <c r="AI92" s="176">
        <f>CPPE_CO_2017!R91</f>
        <v>0</v>
      </c>
      <c r="AJ92" s="175"/>
      <c r="AK92" s="176">
        <f>CPPE_CO_2017!S91</f>
        <v>0</v>
      </c>
      <c r="AL92" s="178"/>
      <c r="AM92" s="176">
        <f>CPPE_CO_2017!T91</f>
        <v>0</v>
      </c>
      <c r="AN92" s="175" t="s">
        <v>1791</v>
      </c>
      <c r="AO92" s="176">
        <f>CPPE_CO_2017!U91</f>
        <v>0</v>
      </c>
      <c r="AP92" s="175" t="s">
        <v>1433</v>
      </c>
      <c r="AQ92" s="176">
        <f>CPPE_CO_2017!V91</f>
        <v>0</v>
      </c>
      <c r="AR92" s="178"/>
      <c r="AS92" s="176">
        <f>CPPE_CO_2017!W91</f>
        <v>0</v>
      </c>
      <c r="AT92" s="178"/>
      <c r="AU92" s="176">
        <f>CPPE_CO_2017!X91</f>
        <v>0</v>
      </c>
      <c r="AV92" s="175" t="s">
        <v>1561</v>
      </c>
      <c r="AW92" s="176">
        <f>CPPE_CO_2017!Y91</f>
        <v>0</v>
      </c>
      <c r="AX92" s="175"/>
      <c r="AY92" s="176">
        <f>CPPE_CO_2017!Z91</f>
        <v>0</v>
      </c>
      <c r="AZ92" s="175" t="s">
        <v>1562</v>
      </c>
      <c r="BA92" s="176">
        <f>CPPE_CO_2017!AA91</f>
        <v>0</v>
      </c>
      <c r="BB92" s="175" t="s">
        <v>524</v>
      </c>
      <c r="BC92" s="176">
        <f>CPPE_CO_2017!AB91</f>
        <v>2</v>
      </c>
      <c r="BD92" s="175"/>
      <c r="BE92" s="176">
        <f>CPPE_CO_2017!AC91</f>
        <v>-1</v>
      </c>
      <c r="BF92" s="175"/>
      <c r="BG92" s="176">
        <f>CPPE_CO_2017!AD91</f>
        <v>0</v>
      </c>
      <c r="BH92" s="175"/>
      <c r="BI92" s="176">
        <f>CPPE_CO_2017!AE91</f>
        <v>0</v>
      </c>
      <c r="BJ92" s="175"/>
      <c r="BK92" s="176">
        <f>CPPE_CO_2017!AF91</f>
        <v>0</v>
      </c>
      <c r="BL92" s="175"/>
      <c r="BM92" s="176">
        <f>CPPE_CO_2017!AG91</f>
        <v>0</v>
      </c>
      <c r="BN92" s="178"/>
      <c r="BO92" s="176">
        <f>CPPE_CO_2017!AH91</f>
        <v>0</v>
      </c>
      <c r="BP92" s="175" t="s">
        <v>623</v>
      </c>
      <c r="BQ92" s="176">
        <f>CPPE_CO_2017!AI91</f>
        <v>0</v>
      </c>
      <c r="BR92" s="175"/>
      <c r="BS92" s="176">
        <f>CPPE_CO_2017!AJ91</f>
        <v>0</v>
      </c>
      <c r="BT92" s="175"/>
      <c r="BU92" s="176">
        <f>CPPE_CO_2017!AK91</f>
        <v>0</v>
      </c>
      <c r="BV92" s="175"/>
      <c r="BW92" s="176">
        <f>CPPE_CO_2017!AL91</f>
        <v>2</v>
      </c>
      <c r="BX92" s="175" t="s">
        <v>1792</v>
      </c>
      <c r="BY92" s="176">
        <f>CPPE_CO_2017!AM91</f>
        <v>2</v>
      </c>
      <c r="BZ92" s="175" t="s">
        <v>1793</v>
      </c>
      <c r="CA92" s="176">
        <f>CPPE_CO_2017!AN91</f>
        <v>4</v>
      </c>
      <c r="CB92" s="175" t="s">
        <v>1794</v>
      </c>
      <c r="CC92" s="176">
        <f>CPPE_CO_2017!AO91</f>
        <v>2</v>
      </c>
      <c r="CD92" s="175" t="s">
        <v>1795</v>
      </c>
      <c r="CE92" s="176">
        <f>CPPE_CO_2017!AP91</f>
        <v>0</v>
      </c>
      <c r="CF92" s="175"/>
      <c r="CG92" s="176">
        <f>CPPE_CO_2017!AQ91</f>
        <v>0</v>
      </c>
      <c r="CH92" s="178"/>
      <c r="CI92" s="177">
        <v>5</v>
      </c>
      <c r="CJ92" s="175" t="s">
        <v>1796</v>
      </c>
      <c r="CK92" s="176">
        <f>CPPE_CO_2017!AS91</f>
        <v>0</v>
      </c>
      <c r="CL92" s="175"/>
      <c r="CM92" s="177">
        <v>0</v>
      </c>
      <c r="CN92" s="175"/>
      <c r="CO92" s="180"/>
    </row>
    <row r="93" spans="2:93" s="168" customFormat="1" ht="80.099999999999994" customHeight="1" x14ac:dyDescent="0.25">
      <c r="B93" s="173" t="s">
        <v>85</v>
      </c>
      <c r="C93" s="169" t="s">
        <v>86</v>
      </c>
      <c r="D93" s="167" t="str">
        <f t="shared" si="2"/>
        <v>Pond Sealing or Lining, Flexible Membrane (521A)</v>
      </c>
      <c r="E93" s="174">
        <f>CPPE_CO_2017!C92</f>
        <v>0</v>
      </c>
      <c r="F93" s="175"/>
      <c r="G93" s="176">
        <f>CPPE_CO_2017!D92</f>
        <v>0</v>
      </c>
      <c r="H93" s="175"/>
      <c r="I93" s="177">
        <f>CPPE_CO_2017!E92</f>
        <v>0</v>
      </c>
      <c r="J93" s="175"/>
      <c r="K93" s="177">
        <f>CPPE_CO_2017!F92</f>
        <v>0</v>
      </c>
      <c r="L93" s="175"/>
      <c r="M93" s="176">
        <f>CPPE_CO_2017!G92</f>
        <v>0</v>
      </c>
      <c r="N93" s="175"/>
      <c r="O93" s="176">
        <f>CPPE_CO_2017!H92</f>
        <v>0</v>
      </c>
      <c r="P93" s="175"/>
      <c r="Q93" s="176">
        <f>CPPE_CO_2017!I92</f>
        <v>0</v>
      </c>
      <c r="R93" s="175"/>
      <c r="S93" s="176">
        <f>CPPE_CO_2017!J92</f>
        <v>0</v>
      </c>
      <c r="T93" s="178"/>
      <c r="U93" s="176">
        <f>CPPE_CO_2017!K92</f>
        <v>0</v>
      </c>
      <c r="V93" s="175" t="s">
        <v>613</v>
      </c>
      <c r="W93" s="176">
        <f>CPPE_CO_2017!L92</f>
        <v>3</v>
      </c>
      <c r="X93" s="175" t="s">
        <v>614</v>
      </c>
      <c r="Y93" s="176">
        <f>CPPE_CO_2017!M92</f>
        <v>0</v>
      </c>
      <c r="Z93" s="175"/>
      <c r="AA93" s="176">
        <f>CPPE_CO_2017!N92</f>
        <v>2</v>
      </c>
      <c r="AB93" s="175" t="s">
        <v>615</v>
      </c>
      <c r="AC93" s="176">
        <f>CPPE_CO_2017!O92</f>
        <v>0</v>
      </c>
      <c r="AD93" s="175"/>
      <c r="AE93" s="176">
        <f>CPPE_CO_2017!P92</f>
        <v>2</v>
      </c>
      <c r="AF93" s="178" t="s">
        <v>616</v>
      </c>
      <c r="AG93" s="176">
        <f>CPPE_CO_2017!Q92</f>
        <v>0</v>
      </c>
      <c r="AH93" s="175" t="s">
        <v>617</v>
      </c>
      <c r="AI93" s="176">
        <f>CPPE_CO_2017!R92</f>
        <v>0</v>
      </c>
      <c r="AJ93" s="175"/>
      <c r="AK93" s="176">
        <f>CPPE_CO_2017!S92</f>
        <v>0</v>
      </c>
      <c r="AL93" s="178"/>
      <c r="AM93" s="176">
        <f>CPPE_CO_2017!T92</f>
        <v>0</v>
      </c>
      <c r="AN93" s="175" t="s">
        <v>618</v>
      </c>
      <c r="AO93" s="176">
        <f>CPPE_CO_2017!U92</f>
        <v>2</v>
      </c>
      <c r="AP93" s="175" t="s">
        <v>619</v>
      </c>
      <c r="AQ93" s="176">
        <f>CPPE_CO_2017!V92</f>
        <v>0</v>
      </c>
      <c r="AR93" s="178"/>
      <c r="AS93" s="176">
        <f>CPPE_CO_2017!W92</f>
        <v>2</v>
      </c>
      <c r="AT93" s="178" t="s">
        <v>620</v>
      </c>
      <c r="AU93" s="176">
        <f>CPPE_CO_2017!X92</f>
        <v>0</v>
      </c>
      <c r="AV93" s="175"/>
      <c r="AW93" s="176">
        <f>CPPE_CO_2017!Y92</f>
        <v>2</v>
      </c>
      <c r="AX93" s="175" t="s">
        <v>621</v>
      </c>
      <c r="AY93" s="176">
        <f>CPPE_CO_2017!Z92</f>
        <v>0</v>
      </c>
      <c r="AZ93" s="175"/>
      <c r="BA93" s="176">
        <f>CPPE_CO_2017!AA92</f>
        <v>0</v>
      </c>
      <c r="BB93" s="175"/>
      <c r="BC93" s="176">
        <f>CPPE_CO_2017!AB92</f>
        <v>0</v>
      </c>
      <c r="BD93" s="175"/>
      <c r="BE93" s="176">
        <f>CPPE_CO_2017!AC92</f>
        <v>0</v>
      </c>
      <c r="BF93" s="175" t="s">
        <v>622</v>
      </c>
      <c r="BG93" s="176">
        <f>CPPE_CO_2017!AD92</f>
        <v>0</v>
      </c>
      <c r="BH93" s="175"/>
      <c r="BI93" s="176">
        <f>CPPE_CO_2017!AE92</f>
        <v>0</v>
      </c>
      <c r="BJ93" s="175"/>
      <c r="BK93" s="176">
        <f>CPPE_CO_2017!AF92</f>
        <v>0</v>
      </c>
      <c r="BL93" s="175"/>
      <c r="BM93" s="176">
        <f>CPPE_CO_2017!AG92</f>
        <v>0</v>
      </c>
      <c r="BN93" s="178"/>
      <c r="BO93" s="176">
        <f>CPPE_CO_2017!AH92</f>
        <v>0</v>
      </c>
      <c r="BP93" s="175" t="s">
        <v>623</v>
      </c>
      <c r="BQ93" s="176">
        <f>CPPE_CO_2017!AI92</f>
        <v>0</v>
      </c>
      <c r="BR93" s="175"/>
      <c r="BS93" s="176">
        <f>CPPE_CO_2017!AJ92</f>
        <v>0</v>
      </c>
      <c r="BT93" s="175"/>
      <c r="BU93" s="176">
        <f>CPPE_CO_2017!AK92</f>
        <v>0</v>
      </c>
      <c r="BV93" s="175"/>
      <c r="BW93" s="176">
        <f>CPPE_CO_2017!AL92</f>
        <v>-2</v>
      </c>
      <c r="BX93" s="175"/>
      <c r="BY93" s="176">
        <f>CPPE_CO_2017!AM92</f>
        <v>0</v>
      </c>
      <c r="BZ93" s="175"/>
      <c r="CA93" s="176">
        <f>CPPE_CO_2017!AN92</f>
        <v>1</v>
      </c>
      <c r="CB93" s="175" t="s">
        <v>624</v>
      </c>
      <c r="CC93" s="176">
        <f>CPPE_CO_2017!AO92</f>
        <v>0</v>
      </c>
      <c r="CD93" s="175"/>
      <c r="CE93" s="176">
        <f>CPPE_CO_2017!AP92</f>
        <v>0</v>
      </c>
      <c r="CF93" s="175"/>
      <c r="CG93" s="176">
        <f>CPPE_CO_2017!AQ92</f>
        <v>0</v>
      </c>
      <c r="CH93" s="178"/>
      <c r="CI93" s="177">
        <v>4</v>
      </c>
      <c r="CJ93" s="175" t="s">
        <v>625</v>
      </c>
      <c r="CK93" s="176">
        <f>CPPE_CO_2017!AS92</f>
        <v>0</v>
      </c>
      <c r="CL93" s="175"/>
      <c r="CM93" s="177">
        <v>0</v>
      </c>
      <c r="CN93" s="175"/>
      <c r="CO93" s="180"/>
    </row>
    <row r="94" spans="2:93" s="168" customFormat="1" ht="80.099999999999994" customHeight="1" x14ac:dyDescent="0.25">
      <c r="B94" s="173" t="s">
        <v>87</v>
      </c>
      <c r="C94" s="166" t="s">
        <v>328</v>
      </c>
      <c r="D94" s="167" t="str">
        <f t="shared" si="2"/>
        <v>Prescribed Burning (338)</v>
      </c>
      <c r="E94" s="174">
        <f>CPPE_CO_2017!C93</f>
        <v>0</v>
      </c>
      <c r="F94" s="175" t="s">
        <v>1997</v>
      </c>
      <c r="G94" s="176">
        <f>CPPE_CO_2017!D93</f>
        <v>0</v>
      </c>
      <c r="H94" s="175" t="s">
        <v>1998</v>
      </c>
      <c r="I94" s="177">
        <f>CPPE_CO_2017!E93</f>
        <v>0</v>
      </c>
      <c r="J94" s="175" t="s">
        <v>1997</v>
      </c>
      <c r="K94" s="177">
        <f>CPPE_CO_2017!F93</f>
        <v>0</v>
      </c>
      <c r="L94" s="175" t="s">
        <v>1997</v>
      </c>
      <c r="M94" s="176">
        <f>CPPE_CO_2017!G93</f>
        <v>0</v>
      </c>
      <c r="N94" s="175" t="s">
        <v>1999</v>
      </c>
      <c r="O94" s="176">
        <f>CPPE_CO_2017!H93</f>
        <v>0</v>
      </c>
      <c r="P94" s="175" t="s">
        <v>2000</v>
      </c>
      <c r="Q94" s="176">
        <f>CPPE_CO_2017!I93</f>
        <v>0</v>
      </c>
      <c r="R94" s="175"/>
      <c r="S94" s="176">
        <f>CPPE_CO_2017!J93</f>
        <v>0</v>
      </c>
      <c r="T94" s="178" t="s">
        <v>2001</v>
      </c>
      <c r="U94" s="176">
        <f>CPPE_CO_2017!K93</f>
        <v>0</v>
      </c>
      <c r="V94" s="175" t="s">
        <v>2002</v>
      </c>
      <c r="W94" s="176">
        <f>CPPE_CO_2017!L93</f>
        <v>0</v>
      </c>
      <c r="X94" s="175"/>
      <c r="Y94" s="176">
        <f>CPPE_CO_2017!M93</f>
        <v>0</v>
      </c>
      <c r="Z94" s="175" t="s">
        <v>2003</v>
      </c>
      <c r="AA94" s="176">
        <f>CPPE_CO_2017!N93</f>
        <v>0</v>
      </c>
      <c r="AB94" s="175"/>
      <c r="AC94" s="176">
        <f>CPPE_CO_2017!O93</f>
        <v>0</v>
      </c>
      <c r="AD94" s="175"/>
      <c r="AE94" s="176">
        <f>CPPE_CO_2017!P93</f>
        <v>0</v>
      </c>
      <c r="AF94" s="178"/>
      <c r="AG94" s="176">
        <f>CPPE_CO_2017!Q93</f>
        <v>0</v>
      </c>
      <c r="AH94" s="175"/>
      <c r="AI94" s="176">
        <f>CPPE_CO_2017!R93</f>
        <v>0</v>
      </c>
      <c r="AJ94" s="175"/>
      <c r="AK94" s="176">
        <f>CPPE_CO_2017!S93</f>
        <v>0</v>
      </c>
      <c r="AL94" s="178"/>
      <c r="AM94" s="176">
        <f>CPPE_CO_2017!T93</f>
        <v>0</v>
      </c>
      <c r="AN94" s="175" t="s">
        <v>1197</v>
      </c>
      <c r="AO94" s="176">
        <f>CPPE_CO_2017!U93</f>
        <v>0</v>
      </c>
      <c r="AP94" s="175" t="s">
        <v>1197</v>
      </c>
      <c r="AQ94" s="176">
        <f>CPPE_CO_2017!V93</f>
        <v>0</v>
      </c>
      <c r="AR94" s="178"/>
      <c r="AS94" s="176">
        <f>CPPE_CO_2017!W93</f>
        <v>0</v>
      </c>
      <c r="AT94" s="178"/>
      <c r="AU94" s="176">
        <f>CPPE_CO_2017!X93</f>
        <v>0</v>
      </c>
      <c r="AV94" s="175"/>
      <c r="AW94" s="176">
        <f>CPPE_CO_2017!Y93</f>
        <v>0</v>
      </c>
      <c r="AX94" s="175"/>
      <c r="AY94" s="176">
        <f>CPPE_CO_2017!Z93</f>
        <v>0</v>
      </c>
      <c r="AZ94" s="175" t="s">
        <v>2004</v>
      </c>
      <c r="BA94" s="176">
        <f>CPPE_CO_2017!AA93</f>
        <v>0</v>
      </c>
      <c r="BB94" s="175" t="s">
        <v>2005</v>
      </c>
      <c r="BC94" s="176">
        <f>CPPE_CO_2017!AB93</f>
        <v>0</v>
      </c>
      <c r="BD94" s="175" t="s">
        <v>2006</v>
      </c>
      <c r="BE94" s="176">
        <f>CPPE_CO_2017!AC93</f>
        <v>0</v>
      </c>
      <c r="BF94" s="175"/>
      <c r="BG94" s="176">
        <f>CPPE_CO_2017!AD93</f>
        <v>0</v>
      </c>
      <c r="BH94" s="175" t="s">
        <v>2007</v>
      </c>
      <c r="BI94" s="176">
        <f>CPPE_CO_2017!AE93</f>
        <v>0</v>
      </c>
      <c r="BJ94" s="175" t="s">
        <v>2008</v>
      </c>
      <c r="BK94" s="176">
        <f>CPPE_CO_2017!AF93</f>
        <v>0</v>
      </c>
      <c r="BL94" s="175" t="s">
        <v>2009</v>
      </c>
      <c r="BM94" s="176">
        <f>CPPE_CO_2017!AG93</f>
        <v>0</v>
      </c>
      <c r="BN94" s="178" t="s">
        <v>2010</v>
      </c>
      <c r="BO94" s="176">
        <f>CPPE_CO_2017!AH93</f>
        <v>4</v>
      </c>
      <c r="BP94" s="175" t="s">
        <v>2011</v>
      </c>
      <c r="BQ94" s="176">
        <f>CPPE_CO_2017!AI93</f>
        <v>5</v>
      </c>
      <c r="BR94" s="175" t="s">
        <v>2012</v>
      </c>
      <c r="BS94" s="176">
        <f>CPPE_CO_2017!AJ93</f>
        <v>3</v>
      </c>
      <c r="BT94" s="175" t="s">
        <v>2013</v>
      </c>
      <c r="BU94" s="176">
        <f>CPPE_CO_2017!AK93</f>
        <v>5</v>
      </c>
      <c r="BV94" s="175" t="s">
        <v>2014</v>
      </c>
      <c r="BW94" s="176">
        <f>CPPE_CO_2017!AL93</f>
        <v>2</v>
      </c>
      <c r="BX94" s="175" t="s">
        <v>2015</v>
      </c>
      <c r="BY94" s="176">
        <f>CPPE_CO_2017!AM93</f>
        <v>2</v>
      </c>
      <c r="BZ94" s="175" t="s">
        <v>2016</v>
      </c>
      <c r="CA94" s="176">
        <f>CPPE_CO_2017!AN93</f>
        <v>0</v>
      </c>
      <c r="CB94" s="175"/>
      <c r="CC94" s="176">
        <f>CPPE_CO_2017!AO93</f>
        <v>4</v>
      </c>
      <c r="CD94" s="175" t="s">
        <v>2017</v>
      </c>
      <c r="CE94" s="176">
        <f>CPPE_CO_2017!AP93</f>
        <v>5</v>
      </c>
      <c r="CF94" s="175" t="s">
        <v>2018</v>
      </c>
      <c r="CG94" s="176">
        <f>CPPE_CO_2017!AQ93</f>
        <v>2</v>
      </c>
      <c r="CH94" s="178" t="s">
        <v>2019</v>
      </c>
      <c r="CI94" s="177">
        <v>0</v>
      </c>
      <c r="CJ94" s="175"/>
      <c r="CK94" s="176">
        <f>CPPE_CO_2017!AS93</f>
        <v>0</v>
      </c>
      <c r="CL94" s="175"/>
      <c r="CM94" s="177">
        <v>0</v>
      </c>
      <c r="CN94" s="175" t="s">
        <v>2020</v>
      </c>
      <c r="CO94" s="180"/>
    </row>
    <row r="95" spans="2:93" s="168" customFormat="1" ht="80.099999999999994" customHeight="1" x14ac:dyDescent="0.25">
      <c r="B95" s="173" t="s">
        <v>88</v>
      </c>
      <c r="C95" s="166" t="s">
        <v>265</v>
      </c>
      <c r="D95" s="167" t="str">
        <f t="shared" si="2"/>
        <v>Prescribed Grazing (528)</v>
      </c>
      <c r="E95" s="174">
        <f>CPPE_CO_2017!C94</f>
        <v>4</v>
      </c>
      <c r="F95" s="175" t="s">
        <v>1184</v>
      </c>
      <c r="G95" s="176">
        <f>CPPE_CO_2017!D94</f>
        <v>4</v>
      </c>
      <c r="H95" s="175" t="s">
        <v>1185</v>
      </c>
      <c r="I95" s="177">
        <f>CPPE_CO_2017!E94</f>
        <v>4</v>
      </c>
      <c r="J95" s="175" t="s">
        <v>1186</v>
      </c>
      <c r="K95" s="177">
        <f>CPPE_CO_2017!F94</f>
        <v>1</v>
      </c>
      <c r="L95" s="175" t="s">
        <v>1187</v>
      </c>
      <c r="M95" s="176">
        <f>CPPE_CO_2017!G94</f>
        <v>3</v>
      </c>
      <c r="N95" s="175" t="s">
        <v>1188</v>
      </c>
      <c r="O95" s="176">
        <f>CPPE_CO_2017!H94</f>
        <v>4</v>
      </c>
      <c r="P95" s="175" t="s">
        <v>1189</v>
      </c>
      <c r="Q95" s="176">
        <f>CPPE_CO_2017!I94</f>
        <v>2</v>
      </c>
      <c r="R95" s="175" t="s">
        <v>1190</v>
      </c>
      <c r="S95" s="176">
        <f>CPPE_CO_2017!J94</f>
        <v>0</v>
      </c>
      <c r="T95" s="178"/>
      <c r="U95" s="176">
        <f>CPPE_CO_2017!K94</f>
        <v>2</v>
      </c>
      <c r="V95" s="175" t="s">
        <v>1191</v>
      </c>
      <c r="W95" s="176">
        <f>CPPE_CO_2017!L94</f>
        <v>0</v>
      </c>
      <c r="X95" s="175" t="s">
        <v>1192</v>
      </c>
      <c r="Y95" s="176">
        <f>CPPE_CO_2017!M94</f>
        <v>1</v>
      </c>
      <c r="Z95" s="175" t="s">
        <v>1193</v>
      </c>
      <c r="AA95" s="176">
        <f>CPPE_CO_2017!N94</f>
        <v>0</v>
      </c>
      <c r="AB95" s="175" t="s">
        <v>2242</v>
      </c>
      <c r="AC95" s="176">
        <f>CPPE_CO_2017!O94</f>
        <v>0</v>
      </c>
      <c r="AD95" s="175"/>
      <c r="AE95" s="176">
        <f>CPPE_CO_2017!P94</f>
        <v>0</v>
      </c>
      <c r="AF95" s="178" t="s">
        <v>2242</v>
      </c>
      <c r="AG95" s="176">
        <f>CPPE_CO_2017!Q94</f>
        <v>2</v>
      </c>
      <c r="AH95" s="175" t="s">
        <v>1194</v>
      </c>
      <c r="AI95" s="176">
        <f>CPPE_CO_2017!R94</f>
        <v>2</v>
      </c>
      <c r="AJ95" s="175" t="s">
        <v>1195</v>
      </c>
      <c r="AK95" s="176">
        <f>CPPE_CO_2017!S94</f>
        <v>1</v>
      </c>
      <c r="AL95" s="178" t="s">
        <v>1196</v>
      </c>
      <c r="AM95" s="176">
        <f>CPPE_CO_2017!T94</f>
        <v>1</v>
      </c>
      <c r="AN95" s="175" t="s">
        <v>1197</v>
      </c>
      <c r="AO95" s="176">
        <f>CPPE_CO_2017!U94</f>
        <v>1</v>
      </c>
      <c r="AP95" s="175" t="s">
        <v>1197</v>
      </c>
      <c r="AQ95" s="176">
        <f>CPPE_CO_2017!V94</f>
        <v>2</v>
      </c>
      <c r="AR95" s="178" t="s">
        <v>1198</v>
      </c>
      <c r="AS95" s="176">
        <f>CPPE_CO_2017!W94</f>
        <v>1</v>
      </c>
      <c r="AT95" s="178" t="s">
        <v>1199</v>
      </c>
      <c r="AU95" s="176">
        <f>CPPE_CO_2017!X94</f>
        <v>1</v>
      </c>
      <c r="AV95" s="175" t="s">
        <v>1200</v>
      </c>
      <c r="AW95" s="176">
        <f>CPPE_CO_2017!Y94</f>
        <v>1</v>
      </c>
      <c r="AX95" s="175" t="s">
        <v>1201</v>
      </c>
      <c r="AY95" s="176">
        <f>CPPE_CO_2017!Z94</f>
        <v>2</v>
      </c>
      <c r="AZ95" s="175" t="s">
        <v>1202</v>
      </c>
      <c r="BA95" s="176">
        <f>CPPE_CO_2017!AA94</f>
        <v>1</v>
      </c>
      <c r="BB95" s="175" t="s">
        <v>1053</v>
      </c>
      <c r="BC95" s="176">
        <f>CPPE_CO_2017!AB94</f>
        <v>0</v>
      </c>
      <c r="BD95" s="175" t="s">
        <v>1203</v>
      </c>
      <c r="BE95" s="176">
        <f>CPPE_CO_2017!AC94</f>
        <v>0</v>
      </c>
      <c r="BF95" s="175" t="s">
        <v>1203</v>
      </c>
      <c r="BG95" s="176">
        <f>CPPE_CO_2017!AD94</f>
        <v>2</v>
      </c>
      <c r="BH95" s="175" t="s">
        <v>1204</v>
      </c>
      <c r="BI95" s="176">
        <f>CPPE_CO_2017!AE94</f>
        <v>0</v>
      </c>
      <c r="BJ95" s="175"/>
      <c r="BK95" s="176">
        <f>CPPE_CO_2017!AF94</f>
        <v>1</v>
      </c>
      <c r="BL95" s="175" t="s">
        <v>1205</v>
      </c>
      <c r="BM95" s="176">
        <f>CPPE_CO_2017!AG94</f>
        <v>0</v>
      </c>
      <c r="BN95" s="178" t="s">
        <v>1206</v>
      </c>
      <c r="BO95" s="176">
        <f>CPPE_CO_2017!AH94</f>
        <v>5</v>
      </c>
      <c r="BP95" s="175" t="s">
        <v>1207</v>
      </c>
      <c r="BQ95" s="176">
        <f>CPPE_CO_2017!AI94</f>
        <v>4</v>
      </c>
      <c r="BR95" s="175" t="s">
        <v>1208</v>
      </c>
      <c r="BS95" s="176">
        <f>CPPE_CO_2017!AJ94</f>
        <v>1</v>
      </c>
      <c r="BT95" s="175" t="s">
        <v>1209</v>
      </c>
      <c r="BU95" s="176">
        <f>CPPE_CO_2017!AK94</f>
        <v>2</v>
      </c>
      <c r="BV95" s="175" t="s">
        <v>1210</v>
      </c>
      <c r="BW95" s="176">
        <f>CPPE_CO_2017!AL94</f>
        <v>3</v>
      </c>
      <c r="BX95" s="175" t="s">
        <v>1211</v>
      </c>
      <c r="BY95" s="176">
        <f>CPPE_CO_2017!AM94</f>
        <v>3</v>
      </c>
      <c r="BZ95" s="175" t="s">
        <v>1212</v>
      </c>
      <c r="CA95" s="176">
        <f>CPPE_CO_2017!AN94</f>
        <v>0</v>
      </c>
      <c r="CB95" s="175" t="s">
        <v>1213</v>
      </c>
      <c r="CC95" s="176">
        <f>CPPE_CO_2017!AO94</f>
        <v>4</v>
      </c>
      <c r="CD95" s="175" t="s">
        <v>1214</v>
      </c>
      <c r="CE95" s="176">
        <f>CPPE_CO_2017!AP94</f>
        <v>5</v>
      </c>
      <c r="CF95" s="175" t="s">
        <v>1215</v>
      </c>
      <c r="CG95" s="176">
        <f>CPPE_CO_2017!AQ94</f>
        <v>2</v>
      </c>
      <c r="CH95" s="178" t="s">
        <v>1216</v>
      </c>
      <c r="CI95" s="177">
        <v>0</v>
      </c>
      <c r="CJ95" s="175"/>
      <c r="CK95" s="176">
        <f>CPPE_CO_2017!AS94</f>
        <v>0</v>
      </c>
      <c r="CL95" s="175"/>
      <c r="CM95" s="177">
        <v>0</v>
      </c>
      <c r="CN95" s="175"/>
      <c r="CO95" s="180"/>
    </row>
    <row r="96" spans="2:93" s="168" customFormat="1" ht="80.099999999999994" customHeight="1" x14ac:dyDescent="0.25">
      <c r="B96" s="173" t="s">
        <v>89</v>
      </c>
      <c r="C96" s="166" t="s">
        <v>264</v>
      </c>
      <c r="D96" s="167" t="str">
        <f t="shared" si="2"/>
        <v>Pumping Plant (533)</v>
      </c>
      <c r="E96" s="174">
        <f>CPPE_CO_2017!C95</f>
        <v>0</v>
      </c>
      <c r="F96" s="175"/>
      <c r="G96" s="176">
        <f>CPPE_CO_2017!D95</f>
        <v>0</v>
      </c>
      <c r="H96" s="175"/>
      <c r="I96" s="177">
        <f>CPPE_CO_2017!E95</f>
        <v>0</v>
      </c>
      <c r="J96" s="175"/>
      <c r="K96" s="177">
        <f>CPPE_CO_2017!F95</f>
        <v>0</v>
      </c>
      <c r="L96" s="175"/>
      <c r="M96" s="176">
        <f>CPPE_CO_2017!G95</f>
        <v>0</v>
      </c>
      <c r="N96" s="175"/>
      <c r="O96" s="176">
        <f>CPPE_CO_2017!H95</f>
        <v>0</v>
      </c>
      <c r="P96" s="175"/>
      <c r="Q96" s="176">
        <f>CPPE_CO_2017!I95</f>
        <v>0</v>
      </c>
      <c r="R96" s="175"/>
      <c r="S96" s="176">
        <f>CPPE_CO_2017!J95</f>
        <v>2</v>
      </c>
      <c r="T96" s="178" t="s">
        <v>1174</v>
      </c>
      <c r="U96" s="176">
        <f>CPPE_CO_2017!K95</f>
        <v>0</v>
      </c>
      <c r="V96" s="175"/>
      <c r="W96" s="176">
        <f>CPPE_CO_2017!L95</f>
        <v>2</v>
      </c>
      <c r="X96" s="175" t="s">
        <v>1175</v>
      </c>
      <c r="Y96" s="176">
        <f>CPPE_CO_2017!M95</f>
        <v>2</v>
      </c>
      <c r="Z96" s="175" t="s">
        <v>1176</v>
      </c>
      <c r="AA96" s="176">
        <f>CPPE_CO_2017!N95</f>
        <v>2</v>
      </c>
      <c r="AB96" s="175" t="s">
        <v>1175</v>
      </c>
      <c r="AC96" s="176">
        <f>CPPE_CO_2017!O95</f>
        <v>0</v>
      </c>
      <c r="AD96" s="175"/>
      <c r="AE96" s="176">
        <f>CPPE_CO_2017!P95</f>
        <v>2</v>
      </c>
      <c r="AF96" s="178" t="s">
        <v>938</v>
      </c>
      <c r="AG96" s="176">
        <f>CPPE_CO_2017!Q95</f>
        <v>0</v>
      </c>
      <c r="AH96" s="175" t="s">
        <v>938</v>
      </c>
      <c r="AI96" s="176">
        <f>CPPE_CO_2017!R95</f>
        <v>0</v>
      </c>
      <c r="AJ96" s="175"/>
      <c r="AK96" s="176">
        <f>CPPE_CO_2017!S95</f>
        <v>0</v>
      </c>
      <c r="AL96" s="178"/>
      <c r="AM96" s="176">
        <f>CPPE_CO_2017!T95</f>
        <v>0</v>
      </c>
      <c r="AN96" s="175"/>
      <c r="AO96" s="176">
        <f>CPPE_CO_2017!U95</f>
        <v>0</v>
      </c>
      <c r="AP96" s="175"/>
      <c r="AQ96" s="176">
        <f>CPPE_CO_2017!V95</f>
        <v>0</v>
      </c>
      <c r="AR96" s="178"/>
      <c r="AS96" s="176">
        <f>CPPE_CO_2017!W95</f>
        <v>0</v>
      </c>
      <c r="AT96" s="178"/>
      <c r="AU96" s="176">
        <f>CPPE_CO_2017!X95</f>
        <v>0</v>
      </c>
      <c r="AV96" s="175"/>
      <c r="AW96" s="176">
        <f>CPPE_CO_2017!Y95</f>
        <v>0</v>
      </c>
      <c r="AX96" s="175"/>
      <c r="AY96" s="176">
        <f>CPPE_CO_2017!Z95</f>
        <v>0</v>
      </c>
      <c r="AZ96" s="175"/>
      <c r="BA96" s="176">
        <f>CPPE_CO_2017!AA95</f>
        <v>0</v>
      </c>
      <c r="BB96" s="175"/>
      <c r="BC96" s="176">
        <f>CPPE_CO_2017!AB95</f>
        <v>0</v>
      </c>
      <c r="BD96" s="175"/>
      <c r="BE96" s="176">
        <f>CPPE_CO_2017!AC95</f>
        <v>0</v>
      </c>
      <c r="BF96" s="175"/>
      <c r="BG96" s="176">
        <f>CPPE_CO_2017!AD95</f>
        <v>2</v>
      </c>
      <c r="BH96" s="175" t="s">
        <v>1177</v>
      </c>
      <c r="BI96" s="176">
        <f>CPPE_CO_2017!AE95</f>
        <v>2</v>
      </c>
      <c r="BJ96" s="175" t="s">
        <v>1178</v>
      </c>
      <c r="BK96" s="176">
        <f>CPPE_CO_2017!AF95</f>
        <v>2</v>
      </c>
      <c r="BL96" s="175" t="s">
        <v>1179</v>
      </c>
      <c r="BM96" s="176">
        <f>CPPE_CO_2017!AG95</f>
        <v>0</v>
      </c>
      <c r="BN96" s="178"/>
      <c r="BO96" s="176">
        <f>CPPE_CO_2017!AH95</f>
        <v>2</v>
      </c>
      <c r="BP96" s="175" t="s">
        <v>1180</v>
      </c>
      <c r="BQ96" s="176">
        <f>CPPE_CO_2017!AI95</f>
        <v>0</v>
      </c>
      <c r="BR96" s="175"/>
      <c r="BS96" s="176">
        <f>CPPE_CO_2017!AJ95</f>
        <v>0</v>
      </c>
      <c r="BT96" s="175"/>
      <c r="BU96" s="176">
        <f>CPPE_CO_2017!AK95</f>
        <v>0</v>
      </c>
      <c r="BV96" s="175"/>
      <c r="BW96" s="176">
        <f>CPPE_CO_2017!AL95</f>
        <v>0</v>
      </c>
      <c r="BX96" s="175"/>
      <c r="BY96" s="176">
        <f>CPPE_CO_2017!AM95</f>
        <v>0</v>
      </c>
      <c r="BZ96" s="175"/>
      <c r="CA96" s="176">
        <f>CPPE_CO_2017!AN95</f>
        <v>0</v>
      </c>
      <c r="CB96" s="175"/>
      <c r="CC96" s="176">
        <f>CPPE_CO_2017!AO95</f>
        <v>0</v>
      </c>
      <c r="CD96" s="175"/>
      <c r="CE96" s="176">
        <f>CPPE_CO_2017!AP95</f>
        <v>0</v>
      </c>
      <c r="CF96" s="175"/>
      <c r="CG96" s="176">
        <f>CPPE_CO_2017!AQ95</f>
        <v>0</v>
      </c>
      <c r="CH96" s="178"/>
      <c r="CI96" s="177">
        <v>5</v>
      </c>
      <c r="CJ96" s="175" t="s">
        <v>1181</v>
      </c>
      <c r="CK96" s="176">
        <f>CPPE_CO_2017!AS95</f>
        <v>4</v>
      </c>
      <c r="CL96" s="175" t="s">
        <v>1182</v>
      </c>
      <c r="CM96" s="177">
        <v>2</v>
      </c>
      <c r="CN96" s="175" t="s">
        <v>1183</v>
      </c>
      <c r="CO96" s="180"/>
    </row>
    <row r="97" spans="2:93" s="168" customFormat="1" ht="80.099999999999994" customHeight="1" x14ac:dyDescent="0.25">
      <c r="B97" s="173" t="s">
        <v>90</v>
      </c>
      <c r="C97" s="166" t="s">
        <v>260</v>
      </c>
      <c r="D97" s="167" t="str">
        <f t="shared" si="2"/>
        <v>Range Planting (550)</v>
      </c>
      <c r="E97" s="174">
        <f>CPPE_CO_2017!C96</f>
        <v>4</v>
      </c>
      <c r="F97" s="175" t="s">
        <v>1116</v>
      </c>
      <c r="G97" s="176">
        <f>CPPE_CO_2017!D96</f>
        <v>4</v>
      </c>
      <c r="H97" s="175" t="s">
        <v>1116</v>
      </c>
      <c r="I97" s="177">
        <f>CPPE_CO_2017!E96</f>
        <v>4</v>
      </c>
      <c r="J97" s="175" t="s">
        <v>1116</v>
      </c>
      <c r="K97" s="177">
        <f>CPPE_CO_2017!F96</f>
        <v>2</v>
      </c>
      <c r="L97" s="175" t="s">
        <v>1116</v>
      </c>
      <c r="M97" s="176">
        <f>CPPE_CO_2017!G96</f>
        <v>2</v>
      </c>
      <c r="N97" s="175" t="s">
        <v>1116</v>
      </c>
      <c r="O97" s="176">
        <f>CPPE_CO_2017!H96</f>
        <v>4</v>
      </c>
      <c r="P97" s="175" t="s">
        <v>1117</v>
      </c>
      <c r="Q97" s="176">
        <f>CPPE_CO_2017!I96</f>
        <v>4</v>
      </c>
      <c r="R97" s="175" t="s">
        <v>1118</v>
      </c>
      <c r="S97" s="176">
        <f>CPPE_CO_2017!J96</f>
        <v>0</v>
      </c>
      <c r="T97" s="178" t="s">
        <v>2244</v>
      </c>
      <c r="U97" s="176">
        <f>CPPE_CO_2017!K96</f>
        <v>0</v>
      </c>
      <c r="V97" s="175" t="s">
        <v>1119</v>
      </c>
      <c r="W97" s="176">
        <f>CPPE_CO_2017!L96</f>
        <v>0</v>
      </c>
      <c r="X97" s="175" t="s">
        <v>1120</v>
      </c>
      <c r="Y97" s="176">
        <f>CPPE_CO_2017!M96</f>
        <v>0</v>
      </c>
      <c r="Z97" s="175" t="s">
        <v>1121</v>
      </c>
      <c r="AA97" s="176">
        <f>CPPE_CO_2017!N96</f>
        <v>0</v>
      </c>
      <c r="AB97" s="175" t="s">
        <v>1120</v>
      </c>
      <c r="AC97" s="176">
        <f>CPPE_CO_2017!O96</f>
        <v>1</v>
      </c>
      <c r="AD97" s="175" t="s">
        <v>1122</v>
      </c>
      <c r="AE97" s="176">
        <f>CPPE_CO_2017!P96</f>
        <v>0</v>
      </c>
      <c r="AF97" s="178"/>
      <c r="AG97" s="176">
        <f>CPPE_CO_2017!Q96</f>
        <v>2</v>
      </c>
      <c r="AH97" s="175" t="s">
        <v>1123</v>
      </c>
      <c r="AI97" s="176">
        <f>CPPE_CO_2017!R96</f>
        <v>2</v>
      </c>
      <c r="AJ97" s="175" t="s">
        <v>1124</v>
      </c>
      <c r="AK97" s="176">
        <f>CPPE_CO_2017!S96</f>
        <v>2</v>
      </c>
      <c r="AL97" s="178" t="s">
        <v>1125</v>
      </c>
      <c r="AM97" s="176">
        <f>CPPE_CO_2017!T96</f>
        <v>1</v>
      </c>
      <c r="AN97" s="175" t="s">
        <v>1126</v>
      </c>
      <c r="AO97" s="176">
        <f>CPPE_CO_2017!U96</f>
        <v>1</v>
      </c>
      <c r="AP97" s="175" t="s">
        <v>739</v>
      </c>
      <c r="AQ97" s="176">
        <f>CPPE_CO_2017!V96</f>
        <v>1</v>
      </c>
      <c r="AR97" s="178" t="s">
        <v>1127</v>
      </c>
      <c r="AS97" s="176">
        <f>CPPE_CO_2017!W96</f>
        <v>1</v>
      </c>
      <c r="AT97" s="178" t="s">
        <v>1128</v>
      </c>
      <c r="AU97" s="176">
        <f>CPPE_CO_2017!X96</f>
        <v>1</v>
      </c>
      <c r="AV97" s="175" t="s">
        <v>1129</v>
      </c>
      <c r="AW97" s="176">
        <f>CPPE_CO_2017!Y96</f>
        <v>1</v>
      </c>
      <c r="AX97" s="175" t="s">
        <v>1130</v>
      </c>
      <c r="AY97" s="176">
        <f>CPPE_CO_2017!Z96</f>
        <v>2</v>
      </c>
      <c r="AZ97" s="175" t="s">
        <v>538</v>
      </c>
      <c r="BA97" s="176">
        <f>CPPE_CO_2017!AA96</f>
        <v>1</v>
      </c>
      <c r="BB97" s="175" t="s">
        <v>1131</v>
      </c>
      <c r="BC97" s="176">
        <f>CPPE_CO_2017!AB96</f>
        <v>2</v>
      </c>
      <c r="BD97" s="175" t="s">
        <v>1132</v>
      </c>
      <c r="BE97" s="176">
        <f>CPPE_CO_2017!AC96</f>
        <v>0</v>
      </c>
      <c r="BF97" s="175" t="s">
        <v>1133</v>
      </c>
      <c r="BG97" s="176">
        <f>CPPE_CO_2017!AD96</f>
        <v>1</v>
      </c>
      <c r="BH97" s="175" t="s">
        <v>1134</v>
      </c>
      <c r="BI97" s="176">
        <f>CPPE_CO_2017!AE96</f>
        <v>0</v>
      </c>
      <c r="BJ97" s="175"/>
      <c r="BK97" s="176">
        <f>CPPE_CO_2017!AF96</f>
        <v>2</v>
      </c>
      <c r="BL97" s="175" t="s">
        <v>541</v>
      </c>
      <c r="BM97" s="176">
        <f>CPPE_CO_2017!AG96</f>
        <v>0</v>
      </c>
      <c r="BN97" s="178"/>
      <c r="BO97" s="176">
        <f>CPPE_CO_2017!AH96</f>
        <v>5</v>
      </c>
      <c r="BP97" s="175" t="s">
        <v>1135</v>
      </c>
      <c r="BQ97" s="176">
        <f>CPPE_CO_2017!AI96</f>
        <v>5</v>
      </c>
      <c r="BR97" s="175" t="s">
        <v>1136</v>
      </c>
      <c r="BS97" s="176">
        <f>CPPE_CO_2017!AJ96</f>
        <v>4</v>
      </c>
      <c r="BT97" s="175" t="s">
        <v>1137</v>
      </c>
      <c r="BU97" s="176">
        <f>CPPE_CO_2017!AK96</f>
        <v>0</v>
      </c>
      <c r="BV97" s="175"/>
      <c r="BW97" s="176">
        <f>CPPE_CO_2017!AL96</f>
        <v>2</v>
      </c>
      <c r="BX97" s="175" t="s">
        <v>1138</v>
      </c>
      <c r="BY97" s="176">
        <f>CPPE_CO_2017!AM96</f>
        <v>2</v>
      </c>
      <c r="BZ97" s="175" t="s">
        <v>1139</v>
      </c>
      <c r="CA97" s="176">
        <f>CPPE_CO_2017!AN96</f>
        <v>0</v>
      </c>
      <c r="CB97" s="175"/>
      <c r="CC97" s="176">
        <f>CPPE_CO_2017!AO96</f>
        <v>4</v>
      </c>
      <c r="CD97" s="175" t="s">
        <v>1140</v>
      </c>
      <c r="CE97" s="176">
        <f>CPPE_CO_2017!AP96</f>
        <v>5</v>
      </c>
      <c r="CF97" s="175" t="s">
        <v>1141</v>
      </c>
      <c r="CG97" s="176">
        <f>CPPE_CO_2017!AQ96</f>
        <v>0</v>
      </c>
      <c r="CH97" s="178"/>
      <c r="CI97" s="177">
        <v>0</v>
      </c>
      <c r="CJ97" s="175"/>
      <c r="CK97" s="176">
        <f>CPPE_CO_2017!AS96</f>
        <v>0</v>
      </c>
      <c r="CL97" s="175"/>
      <c r="CM97" s="177">
        <v>0</v>
      </c>
      <c r="CN97" s="175"/>
      <c r="CO97" s="180"/>
    </row>
    <row r="98" spans="2:93" s="168" customFormat="1" ht="80.099999999999994" customHeight="1" x14ac:dyDescent="0.25">
      <c r="B98" s="173" t="s">
        <v>91</v>
      </c>
      <c r="C98" s="166" t="s">
        <v>255</v>
      </c>
      <c r="D98" s="167" t="str">
        <f t="shared" si="2"/>
        <v>Recreation Land Grading and Shaping (566)</v>
      </c>
      <c r="E98" s="174">
        <f>CPPE_CO_2017!C97</f>
        <v>0</v>
      </c>
      <c r="F98" s="175" t="s">
        <v>1046</v>
      </c>
      <c r="G98" s="176">
        <f>CPPE_CO_2017!D97</f>
        <v>0</v>
      </c>
      <c r="H98" s="175" t="s">
        <v>1046</v>
      </c>
      <c r="I98" s="177">
        <f>CPPE_CO_2017!E97</f>
        <v>0</v>
      </c>
      <c r="J98" s="175" t="s">
        <v>1046</v>
      </c>
      <c r="K98" s="177">
        <f>CPPE_CO_2017!F97</f>
        <v>4</v>
      </c>
      <c r="L98" s="175" t="s">
        <v>1047</v>
      </c>
      <c r="M98" s="176">
        <f>CPPE_CO_2017!G97</f>
        <v>2</v>
      </c>
      <c r="N98" s="175" t="s">
        <v>1048</v>
      </c>
      <c r="O98" s="176">
        <f>CPPE_CO_2017!H97</f>
        <v>1</v>
      </c>
      <c r="P98" s="175" t="s">
        <v>1049</v>
      </c>
      <c r="Q98" s="176">
        <f>CPPE_CO_2017!I97</f>
        <v>0</v>
      </c>
      <c r="R98" s="175" t="s">
        <v>1050</v>
      </c>
      <c r="S98" s="176">
        <f>CPPE_CO_2017!J97</f>
        <v>0</v>
      </c>
      <c r="T98" s="178"/>
      <c r="U98" s="176">
        <f>CPPE_CO_2017!K97</f>
        <v>0</v>
      </c>
      <c r="V98" s="175"/>
      <c r="W98" s="176">
        <f>CPPE_CO_2017!L97</f>
        <v>0</v>
      </c>
      <c r="X98" s="175"/>
      <c r="Y98" s="176">
        <f>CPPE_CO_2017!M97</f>
        <v>2</v>
      </c>
      <c r="Z98" s="175" t="s">
        <v>1051</v>
      </c>
      <c r="AA98" s="176">
        <f>CPPE_CO_2017!N97</f>
        <v>0</v>
      </c>
      <c r="AB98" s="175"/>
      <c r="AC98" s="176">
        <f>CPPE_CO_2017!O97</f>
        <v>0</v>
      </c>
      <c r="AD98" s="175"/>
      <c r="AE98" s="176">
        <f>CPPE_CO_2017!P97</f>
        <v>0</v>
      </c>
      <c r="AF98" s="178"/>
      <c r="AG98" s="176">
        <f>CPPE_CO_2017!Q97</f>
        <v>0</v>
      </c>
      <c r="AH98" s="175"/>
      <c r="AI98" s="176">
        <f>CPPE_CO_2017!R97</f>
        <v>0</v>
      </c>
      <c r="AJ98" s="175"/>
      <c r="AK98" s="176">
        <f>CPPE_CO_2017!S97</f>
        <v>0</v>
      </c>
      <c r="AL98" s="178"/>
      <c r="AM98" s="176">
        <f>CPPE_CO_2017!T97</f>
        <v>0</v>
      </c>
      <c r="AN98" s="175"/>
      <c r="AO98" s="176">
        <f>CPPE_CO_2017!U97</f>
        <v>0</v>
      </c>
      <c r="AP98" s="175"/>
      <c r="AQ98" s="176">
        <f>CPPE_CO_2017!V97</f>
        <v>0</v>
      </c>
      <c r="AR98" s="178"/>
      <c r="AS98" s="176">
        <f>CPPE_CO_2017!W97</f>
        <v>0</v>
      </c>
      <c r="AT98" s="178"/>
      <c r="AU98" s="176">
        <f>CPPE_CO_2017!X97</f>
        <v>0</v>
      </c>
      <c r="AV98" s="175"/>
      <c r="AW98" s="176">
        <f>CPPE_CO_2017!Y97</f>
        <v>0</v>
      </c>
      <c r="AX98" s="175"/>
      <c r="AY98" s="176">
        <f>CPPE_CO_2017!Z97</f>
        <v>0</v>
      </c>
      <c r="AZ98" s="175" t="s">
        <v>1052</v>
      </c>
      <c r="BA98" s="176">
        <f>CPPE_CO_2017!AA97</f>
        <v>0</v>
      </c>
      <c r="BB98" s="175" t="s">
        <v>1053</v>
      </c>
      <c r="BC98" s="176">
        <f>CPPE_CO_2017!AB97</f>
        <v>2</v>
      </c>
      <c r="BD98" s="175"/>
      <c r="BE98" s="176">
        <f>CPPE_CO_2017!AC97</f>
        <v>0</v>
      </c>
      <c r="BF98" s="175"/>
      <c r="BG98" s="176">
        <f>CPPE_CO_2017!AD97</f>
        <v>0</v>
      </c>
      <c r="BH98" s="175"/>
      <c r="BI98" s="176">
        <f>CPPE_CO_2017!AE97</f>
        <v>0</v>
      </c>
      <c r="BJ98" s="175"/>
      <c r="BK98" s="176">
        <f>CPPE_CO_2017!AF97</f>
        <v>-1</v>
      </c>
      <c r="BL98" s="175" t="s">
        <v>774</v>
      </c>
      <c r="BM98" s="176">
        <f>CPPE_CO_2017!AG97</f>
        <v>0</v>
      </c>
      <c r="BN98" s="178"/>
      <c r="BO98" s="176">
        <f>CPPE_CO_2017!AH97</f>
        <v>3</v>
      </c>
      <c r="BP98" s="175" t="s">
        <v>1054</v>
      </c>
      <c r="BQ98" s="176">
        <f>CPPE_CO_2017!AI97</f>
        <v>0</v>
      </c>
      <c r="BR98" s="175"/>
      <c r="BS98" s="176">
        <f>CPPE_CO_2017!AJ97</f>
        <v>0</v>
      </c>
      <c r="BT98" s="175" t="s">
        <v>432</v>
      </c>
      <c r="BU98" s="176">
        <f>CPPE_CO_2017!AK97</f>
        <v>0</v>
      </c>
      <c r="BV98" s="175"/>
      <c r="BW98" s="176">
        <f>CPPE_CO_2017!AL97</f>
        <v>-1</v>
      </c>
      <c r="BX98" s="175" t="s">
        <v>1055</v>
      </c>
      <c r="BY98" s="176">
        <f>CPPE_CO_2017!AM97</f>
        <v>-1</v>
      </c>
      <c r="BZ98" s="175" t="s">
        <v>1056</v>
      </c>
      <c r="CA98" s="176">
        <f>CPPE_CO_2017!AN97</f>
        <v>0</v>
      </c>
      <c r="CB98" s="175"/>
      <c r="CC98" s="176">
        <f>CPPE_CO_2017!AO97</f>
        <v>-1</v>
      </c>
      <c r="CD98" s="175" t="s">
        <v>1057</v>
      </c>
      <c r="CE98" s="176">
        <f>CPPE_CO_2017!AP97</f>
        <v>0</v>
      </c>
      <c r="CF98" s="175"/>
      <c r="CG98" s="176">
        <f>CPPE_CO_2017!AQ97</f>
        <v>0</v>
      </c>
      <c r="CH98" s="178"/>
      <c r="CI98" s="177">
        <v>0</v>
      </c>
      <c r="CJ98" s="175"/>
      <c r="CK98" s="176">
        <f>CPPE_CO_2017!AS97</f>
        <v>0</v>
      </c>
      <c r="CL98" s="175"/>
      <c r="CM98" s="177">
        <v>0</v>
      </c>
      <c r="CN98" s="175"/>
      <c r="CO98" s="180"/>
    </row>
    <row r="99" spans="2:93" s="168" customFormat="1" ht="80.099999999999994" customHeight="1" x14ac:dyDescent="0.25">
      <c r="B99" s="173" t="s">
        <v>202</v>
      </c>
      <c r="C99" s="166" t="s">
        <v>331</v>
      </c>
      <c r="D99" s="167" t="str">
        <f t="shared" si="2"/>
        <v>Residue and Tillage Management, No Till (329)</v>
      </c>
      <c r="E99" s="174">
        <f>CPPE_CO_2017!C98</f>
        <v>4</v>
      </c>
      <c r="F99" s="175" t="s">
        <v>1944</v>
      </c>
      <c r="G99" s="176">
        <f>CPPE_CO_2017!D98</f>
        <v>4</v>
      </c>
      <c r="H99" s="175" t="s">
        <v>1945</v>
      </c>
      <c r="I99" s="177">
        <f>CPPE_CO_2017!E98</f>
        <v>4</v>
      </c>
      <c r="J99" s="175"/>
      <c r="K99" s="177">
        <f>CPPE_CO_2017!F98</f>
        <v>1</v>
      </c>
      <c r="L99" s="175"/>
      <c r="M99" s="176">
        <f>CPPE_CO_2017!G98</f>
        <v>0</v>
      </c>
      <c r="N99" s="175"/>
      <c r="O99" s="176">
        <f>CPPE_CO_2017!H98</f>
        <v>4</v>
      </c>
      <c r="P99" s="175" t="s">
        <v>2047</v>
      </c>
      <c r="Q99" s="176">
        <f>CPPE_CO_2017!I98</f>
        <v>3</v>
      </c>
      <c r="R99" s="175" t="s">
        <v>2048</v>
      </c>
      <c r="S99" s="176">
        <f>CPPE_CO_2017!J98</f>
        <v>0</v>
      </c>
      <c r="T99" s="178"/>
      <c r="U99" s="176">
        <f>CPPE_CO_2017!K98</f>
        <v>0</v>
      </c>
      <c r="V99" s="175"/>
      <c r="W99" s="176">
        <f>CPPE_CO_2017!L98</f>
        <v>-1</v>
      </c>
      <c r="X99" s="175" t="s">
        <v>2049</v>
      </c>
      <c r="Y99" s="176">
        <f>CPPE_CO_2017!M98</f>
        <v>0</v>
      </c>
      <c r="Z99" s="175" t="s">
        <v>2050</v>
      </c>
      <c r="AA99" s="176">
        <f>CPPE_CO_2017!N98</f>
        <v>0</v>
      </c>
      <c r="AB99" s="175" t="s">
        <v>2051</v>
      </c>
      <c r="AC99" s="176">
        <f>CPPE_CO_2017!O98</f>
        <v>2</v>
      </c>
      <c r="AD99" s="175"/>
      <c r="AE99" s="176">
        <f>CPPE_CO_2017!P98</f>
        <v>3</v>
      </c>
      <c r="AF99" s="178" t="s">
        <v>2052</v>
      </c>
      <c r="AG99" s="176">
        <f>CPPE_CO_2017!Q98</f>
        <v>3</v>
      </c>
      <c r="AH99" s="175" t="s">
        <v>2053</v>
      </c>
      <c r="AI99" s="176">
        <f>CPPE_CO_2017!R98</f>
        <v>4</v>
      </c>
      <c r="AJ99" s="175" t="s">
        <v>1066</v>
      </c>
      <c r="AK99" s="176">
        <f>CPPE_CO_2017!S98</f>
        <v>-1</v>
      </c>
      <c r="AL99" s="178"/>
      <c r="AM99" s="176">
        <f>CPPE_CO_2017!T98</f>
        <v>4</v>
      </c>
      <c r="AN99" s="175" t="s">
        <v>1951</v>
      </c>
      <c r="AO99" s="176">
        <f>CPPE_CO_2017!U98</f>
        <v>-1</v>
      </c>
      <c r="AP99" s="175" t="s">
        <v>1284</v>
      </c>
      <c r="AQ99" s="176">
        <f>CPPE_CO_2017!V98</f>
        <v>1</v>
      </c>
      <c r="AR99" s="178"/>
      <c r="AS99" s="176">
        <f>CPPE_CO_2017!W98</f>
        <v>-1</v>
      </c>
      <c r="AT99" s="178"/>
      <c r="AU99" s="176">
        <f>CPPE_CO_2017!X98</f>
        <v>1</v>
      </c>
      <c r="AV99" s="175" t="s">
        <v>1953</v>
      </c>
      <c r="AW99" s="176">
        <f>CPPE_CO_2017!Y98</f>
        <v>-1</v>
      </c>
      <c r="AX99" s="175"/>
      <c r="AY99" s="176">
        <f>CPPE_CO_2017!Z98</f>
        <v>1</v>
      </c>
      <c r="AZ99" s="175" t="s">
        <v>1288</v>
      </c>
      <c r="BA99" s="176">
        <f>CPPE_CO_2017!AA98</f>
        <v>-1</v>
      </c>
      <c r="BB99" s="175"/>
      <c r="BC99" s="176">
        <f>CPPE_CO_2017!AB98</f>
        <v>4</v>
      </c>
      <c r="BD99" s="175"/>
      <c r="BE99" s="176">
        <f>CPPE_CO_2017!AC98</f>
        <v>0</v>
      </c>
      <c r="BF99" s="175"/>
      <c r="BG99" s="176">
        <f>CPPE_CO_2017!AD98</f>
        <v>3</v>
      </c>
      <c r="BH99" s="175" t="s">
        <v>1954</v>
      </c>
      <c r="BI99" s="176">
        <f>CPPE_CO_2017!AE98</f>
        <v>2</v>
      </c>
      <c r="BJ99" s="175" t="s">
        <v>1955</v>
      </c>
      <c r="BK99" s="176">
        <f>CPPE_CO_2017!AF98</f>
        <v>4</v>
      </c>
      <c r="BL99" s="175" t="s">
        <v>1956</v>
      </c>
      <c r="BM99" s="176">
        <f>CPPE_CO_2017!AG98</f>
        <v>0</v>
      </c>
      <c r="BN99" s="178"/>
      <c r="BO99" s="176">
        <f>CPPE_CO_2017!AH98</f>
        <v>2</v>
      </c>
      <c r="BP99" s="175" t="s">
        <v>2054</v>
      </c>
      <c r="BQ99" s="176">
        <f>CPPE_CO_2017!AI98</f>
        <v>0</v>
      </c>
      <c r="BR99" s="175"/>
      <c r="BS99" s="176">
        <f>CPPE_CO_2017!AJ98</f>
        <v>0</v>
      </c>
      <c r="BT99" s="175"/>
      <c r="BU99" s="176">
        <f>CPPE_CO_2017!AK98</f>
        <v>0</v>
      </c>
      <c r="BV99" s="175"/>
      <c r="BW99" s="176">
        <f>CPPE_CO_2017!AL98</f>
        <v>2</v>
      </c>
      <c r="BX99" s="175" t="s">
        <v>1958</v>
      </c>
      <c r="BY99" s="176">
        <f>CPPE_CO_2017!AM98</f>
        <v>2</v>
      </c>
      <c r="BZ99" s="175" t="s">
        <v>1959</v>
      </c>
      <c r="CA99" s="176">
        <f>CPPE_CO_2017!AN98</f>
        <v>0</v>
      </c>
      <c r="CB99" s="175"/>
      <c r="CC99" s="176">
        <f>CPPE_CO_2017!AO98</f>
        <v>1</v>
      </c>
      <c r="CD99" s="175" t="s">
        <v>1960</v>
      </c>
      <c r="CE99" s="176">
        <f>CPPE_CO_2017!AP98</f>
        <v>0</v>
      </c>
      <c r="CF99" s="175"/>
      <c r="CG99" s="176">
        <f>CPPE_CO_2017!AQ98</f>
        <v>0</v>
      </c>
      <c r="CH99" s="178"/>
      <c r="CI99" s="177">
        <v>0</v>
      </c>
      <c r="CJ99" s="175"/>
      <c r="CK99" s="176">
        <f>CPPE_CO_2017!AS98</f>
        <v>0</v>
      </c>
      <c r="CL99" s="175" t="s">
        <v>2055</v>
      </c>
      <c r="CM99" s="177">
        <v>4</v>
      </c>
      <c r="CN99" s="175" t="s">
        <v>2056</v>
      </c>
      <c r="CO99" s="180" t="s">
        <v>1962</v>
      </c>
    </row>
    <row r="100" spans="2:93" s="168" customFormat="1" ht="80.099999999999994" customHeight="1" x14ac:dyDescent="0.25">
      <c r="B100" s="173" t="s">
        <v>92</v>
      </c>
      <c r="C100" s="166" t="s">
        <v>325</v>
      </c>
      <c r="D100" s="167" t="str">
        <f t="shared" si="2"/>
        <v>Residue and Tillage Management, Reduced Till (345)</v>
      </c>
      <c r="E100" s="174">
        <f>CPPE_CO_2017!C99</f>
        <v>4</v>
      </c>
      <c r="F100" s="175" t="s">
        <v>1944</v>
      </c>
      <c r="G100" s="176">
        <f>CPPE_CO_2017!D99</f>
        <v>4</v>
      </c>
      <c r="H100" s="175" t="s">
        <v>1945</v>
      </c>
      <c r="I100" s="177">
        <f>CPPE_CO_2017!E99</f>
        <v>2</v>
      </c>
      <c r="J100" s="175"/>
      <c r="K100" s="177">
        <f>CPPE_CO_2017!F99</f>
        <v>1</v>
      </c>
      <c r="L100" s="175"/>
      <c r="M100" s="176">
        <f>CPPE_CO_2017!G99</f>
        <v>0</v>
      </c>
      <c r="N100" s="175"/>
      <c r="O100" s="176">
        <f>CPPE_CO_2017!H99</f>
        <v>2</v>
      </c>
      <c r="P100" s="175" t="s">
        <v>1946</v>
      </c>
      <c r="Q100" s="176">
        <f>CPPE_CO_2017!I99</f>
        <v>2</v>
      </c>
      <c r="R100" s="175" t="s">
        <v>1947</v>
      </c>
      <c r="S100" s="176">
        <f>CPPE_CO_2017!J99</f>
        <v>0</v>
      </c>
      <c r="T100" s="178"/>
      <c r="U100" s="176">
        <f>CPPE_CO_2017!K99</f>
        <v>0</v>
      </c>
      <c r="V100" s="175"/>
      <c r="W100" s="176">
        <f>CPPE_CO_2017!L99</f>
        <v>-1</v>
      </c>
      <c r="X100" s="175"/>
      <c r="Y100" s="176">
        <f>CPPE_CO_2017!M99</f>
        <v>0</v>
      </c>
      <c r="Z100" s="175" t="s">
        <v>1948</v>
      </c>
      <c r="AA100" s="176">
        <f>CPPE_CO_2017!N99</f>
        <v>0</v>
      </c>
      <c r="AB100" s="175"/>
      <c r="AC100" s="176">
        <f>CPPE_CO_2017!O99</f>
        <v>1</v>
      </c>
      <c r="AD100" s="175"/>
      <c r="AE100" s="176">
        <f>CPPE_CO_2017!P99</f>
        <v>1</v>
      </c>
      <c r="AF100" s="178" t="s">
        <v>1949</v>
      </c>
      <c r="AG100" s="176">
        <f>CPPE_CO_2017!Q99</f>
        <v>1</v>
      </c>
      <c r="AH100" s="175" t="s">
        <v>1950</v>
      </c>
      <c r="AI100" s="176">
        <f>CPPE_CO_2017!R99</f>
        <v>2</v>
      </c>
      <c r="AJ100" s="175" t="s">
        <v>1066</v>
      </c>
      <c r="AK100" s="176">
        <f>CPPE_CO_2017!S99</f>
        <v>-1</v>
      </c>
      <c r="AL100" s="178"/>
      <c r="AM100" s="176">
        <f>CPPE_CO_2017!T99</f>
        <v>2</v>
      </c>
      <c r="AN100" s="175" t="s">
        <v>1951</v>
      </c>
      <c r="AO100" s="176">
        <f>CPPE_CO_2017!U99</f>
        <v>-1</v>
      </c>
      <c r="AP100" s="175"/>
      <c r="AQ100" s="176">
        <f>CPPE_CO_2017!V99</f>
        <v>1</v>
      </c>
      <c r="AR100" s="178" t="s">
        <v>1952</v>
      </c>
      <c r="AS100" s="176">
        <f>CPPE_CO_2017!W99</f>
        <v>-1</v>
      </c>
      <c r="AT100" s="178"/>
      <c r="AU100" s="176">
        <f>CPPE_CO_2017!X99</f>
        <v>1</v>
      </c>
      <c r="AV100" s="175" t="s">
        <v>1953</v>
      </c>
      <c r="AW100" s="176">
        <f>CPPE_CO_2017!Y99</f>
        <v>-1</v>
      </c>
      <c r="AX100" s="175"/>
      <c r="AY100" s="176">
        <f>CPPE_CO_2017!Z99</f>
        <v>1</v>
      </c>
      <c r="AZ100" s="175" t="s">
        <v>1288</v>
      </c>
      <c r="BA100" s="176">
        <f>CPPE_CO_2017!AA99</f>
        <v>-1</v>
      </c>
      <c r="BB100" s="175"/>
      <c r="BC100" s="176">
        <f>CPPE_CO_2017!AB99</f>
        <v>2</v>
      </c>
      <c r="BD100" s="175"/>
      <c r="BE100" s="176">
        <f>CPPE_CO_2017!AC99</f>
        <v>0</v>
      </c>
      <c r="BF100" s="175"/>
      <c r="BG100" s="176">
        <f>CPPE_CO_2017!AD99</f>
        <v>2</v>
      </c>
      <c r="BH100" s="175" t="s">
        <v>1954</v>
      </c>
      <c r="BI100" s="176">
        <f>CPPE_CO_2017!AE99</f>
        <v>1</v>
      </c>
      <c r="BJ100" s="175" t="s">
        <v>1955</v>
      </c>
      <c r="BK100" s="176">
        <f>CPPE_CO_2017!AF99</f>
        <v>2</v>
      </c>
      <c r="BL100" s="175" t="s">
        <v>1956</v>
      </c>
      <c r="BM100" s="176">
        <f>CPPE_CO_2017!AG99</f>
        <v>0</v>
      </c>
      <c r="BN100" s="178"/>
      <c r="BO100" s="176">
        <f>CPPE_CO_2017!AH99</f>
        <v>2</v>
      </c>
      <c r="BP100" s="175" t="s">
        <v>1957</v>
      </c>
      <c r="BQ100" s="176">
        <f>CPPE_CO_2017!AI99</f>
        <v>0</v>
      </c>
      <c r="BR100" s="175"/>
      <c r="BS100" s="176">
        <f>CPPE_CO_2017!AJ99</f>
        <v>0</v>
      </c>
      <c r="BT100" s="175"/>
      <c r="BU100" s="176">
        <f>CPPE_CO_2017!AK99</f>
        <v>0</v>
      </c>
      <c r="BV100" s="175"/>
      <c r="BW100" s="176">
        <f>CPPE_CO_2017!AL99</f>
        <v>2</v>
      </c>
      <c r="BX100" s="175" t="s">
        <v>1958</v>
      </c>
      <c r="BY100" s="176">
        <f>CPPE_CO_2017!AM99</f>
        <v>2</v>
      </c>
      <c r="BZ100" s="175" t="s">
        <v>1959</v>
      </c>
      <c r="CA100" s="176">
        <f>CPPE_CO_2017!AN99</f>
        <v>0</v>
      </c>
      <c r="CB100" s="175"/>
      <c r="CC100" s="176">
        <f>CPPE_CO_2017!AO99</f>
        <v>1</v>
      </c>
      <c r="CD100" s="175" t="s">
        <v>1960</v>
      </c>
      <c r="CE100" s="176">
        <f>CPPE_CO_2017!AP99</f>
        <v>0</v>
      </c>
      <c r="CF100" s="175"/>
      <c r="CG100" s="176">
        <f>CPPE_CO_2017!AQ99</f>
        <v>0</v>
      </c>
      <c r="CH100" s="178"/>
      <c r="CI100" s="177">
        <v>0</v>
      </c>
      <c r="CJ100" s="175"/>
      <c r="CK100" s="176">
        <f>CPPE_CO_2017!AS99</f>
        <v>0</v>
      </c>
      <c r="CL100" s="175" t="s">
        <v>1961</v>
      </c>
      <c r="CM100" s="177">
        <v>2</v>
      </c>
      <c r="CN100" s="175" t="s">
        <v>1961</v>
      </c>
      <c r="CO100" s="180" t="s">
        <v>1962</v>
      </c>
    </row>
    <row r="101" spans="2:93" s="168" customFormat="1" ht="80.099999999999994" customHeight="1" x14ac:dyDescent="0.25">
      <c r="B101" s="173" t="s">
        <v>93</v>
      </c>
      <c r="C101" s="166" t="s">
        <v>220</v>
      </c>
      <c r="D101" s="167" t="str">
        <f t="shared" si="2"/>
        <v>Restoration and Management of Rare or Declining Habitats (643)</v>
      </c>
      <c r="E101" s="174">
        <f>CPPE_CO_2017!C100</f>
        <v>4</v>
      </c>
      <c r="F101" s="175" t="s">
        <v>549</v>
      </c>
      <c r="G101" s="176">
        <f>CPPE_CO_2017!D100</f>
        <v>2</v>
      </c>
      <c r="H101" s="175" t="s">
        <v>550</v>
      </c>
      <c r="I101" s="177">
        <f>CPPE_CO_2017!E100</f>
        <v>2</v>
      </c>
      <c r="J101" s="175" t="s">
        <v>549</v>
      </c>
      <c r="K101" s="177">
        <f>CPPE_CO_2017!F100</f>
        <v>0</v>
      </c>
      <c r="L101" s="175" t="s">
        <v>551</v>
      </c>
      <c r="M101" s="176">
        <f>CPPE_CO_2017!G100</f>
        <v>0</v>
      </c>
      <c r="N101" s="175" t="s">
        <v>551</v>
      </c>
      <c r="O101" s="176">
        <f>CPPE_CO_2017!H100</f>
        <v>0</v>
      </c>
      <c r="P101" s="175" t="s">
        <v>552</v>
      </c>
      <c r="Q101" s="176">
        <f>CPPE_CO_2017!I100</f>
        <v>0</v>
      </c>
      <c r="R101" s="175"/>
      <c r="S101" s="176">
        <f>CPPE_CO_2017!J100</f>
        <v>0</v>
      </c>
      <c r="T101" s="178"/>
      <c r="U101" s="176">
        <f>CPPE_CO_2017!K100</f>
        <v>-1</v>
      </c>
      <c r="V101" s="175" t="s">
        <v>553</v>
      </c>
      <c r="W101" s="176">
        <f>CPPE_CO_2017!L100</f>
        <v>0</v>
      </c>
      <c r="X101" s="175"/>
      <c r="Y101" s="176">
        <f>CPPE_CO_2017!M100</f>
        <v>0</v>
      </c>
      <c r="Z101" s="175"/>
      <c r="AA101" s="176">
        <f>CPPE_CO_2017!N100</f>
        <v>0</v>
      </c>
      <c r="AB101" s="175"/>
      <c r="AC101" s="176">
        <f>CPPE_CO_2017!O100</f>
        <v>0</v>
      </c>
      <c r="AD101" s="175"/>
      <c r="AE101" s="176">
        <f>CPPE_CO_2017!P100</f>
        <v>0</v>
      </c>
      <c r="AF101" s="178"/>
      <c r="AG101" s="176">
        <f>CPPE_CO_2017!Q100</f>
        <v>0</v>
      </c>
      <c r="AH101" s="175"/>
      <c r="AI101" s="176">
        <f>CPPE_CO_2017!R100</f>
        <v>0</v>
      </c>
      <c r="AJ101" s="175"/>
      <c r="AK101" s="176">
        <f>CPPE_CO_2017!S100</f>
        <v>0</v>
      </c>
      <c r="AL101" s="178"/>
      <c r="AM101" s="176">
        <f>CPPE_CO_2017!T100</f>
        <v>0</v>
      </c>
      <c r="AN101" s="175"/>
      <c r="AO101" s="176">
        <f>CPPE_CO_2017!U100</f>
        <v>0</v>
      </c>
      <c r="AP101" s="175"/>
      <c r="AQ101" s="176">
        <f>CPPE_CO_2017!V100</f>
        <v>0</v>
      </c>
      <c r="AR101" s="178"/>
      <c r="AS101" s="176">
        <f>CPPE_CO_2017!W100</f>
        <v>0</v>
      </c>
      <c r="AT101" s="178"/>
      <c r="AU101" s="176">
        <f>CPPE_CO_2017!X100</f>
        <v>0</v>
      </c>
      <c r="AV101" s="175"/>
      <c r="AW101" s="176">
        <f>CPPE_CO_2017!Y100</f>
        <v>0</v>
      </c>
      <c r="AX101" s="175"/>
      <c r="AY101" s="176">
        <f>CPPE_CO_2017!Z100</f>
        <v>2</v>
      </c>
      <c r="AZ101" s="175" t="s">
        <v>538</v>
      </c>
      <c r="BA101" s="176">
        <f>CPPE_CO_2017!AA100</f>
        <v>2</v>
      </c>
      <c r="BB101" s="175" t="s">
        <v>554</v>
      </c>
      <c r="BC101" s="176">
        <f>CPPE_CO_2017!AB100</f>
        <v>0</v>
      </c>
      <c r="BD101" s="175"/>
      <c r="BE101" s="176">
        <f>CPPE_CO_2017!AC100</f>
        <v>0</v>
      </c>
      <c r="BF101" s="175"/>
      <c r="BG101" s="176">
        <f>CPPE_CO_2017!AD100</f>
        <v>0</v>
      </c>
      <c r="BH101" s="175"/>
      <c r="BI101" s="176">
        <f>CPPE_CO_2017!AE100</f>
        <v>0</v>
      </c>
      <c r="BJ101" s="175"/>
      <c r="BK101" s="176">
        <f>CPPE_CO_2017!AF100</f>
        <v>1</v>
      </c>
      <c r="BL101" s="175" t="s">
        <v>541</v>
      </c>
      <c r="BM101" s="176">
        <f>CPPE_CO_2017!AG100</f>
        <v>0</v>
      </c>
      <c r="BN101" s="178"/>
      <c r="BO101" s="176">
        <f>CPPE_CO_2017!AH100</f>
        <v>4</v>
      </c>
      <c r="BP101" s="175" t="s">
        <v>516</v>
      </c>
      <c r="BQ101" s="176">
        <f>CPPE_CO_2017!AI100</f>
        <v>4</v>
      </c>
      <c r="BR101" s="175" t="s">
        <v>555</v>
      </c>
      <c r="BS101" s="176">
        <f>CPPE_CO_2017!AJ100</f>
        <v>4</v>
      </c>
      <c r="BT101" s="175" t="s">
        <v>432</v>
      </c>
      <c r="BU101" s="176">
        <f>CPPE_CO_2017!AK100</f>
        <v>0</v>
      </c>
      <c r="BV101" s="175"/>
      <c r="BW101" s="176">
        <f>CPPE_CO_2017!AL100</f>
        <v>4</v>
      </c>
      <c r="BX101" s="175" t="s">
        <v>501</v>
      </c>
      <c r="BY101" s="176">
        <f>CPPE_CO_2017!AM100</f>
        <v>4</v>
      </c>
      <c r="BZ101" s="175" t="s">
        <v>502</v>
      </c>
      <c r="CA101" s="176">
        <f>CPPE_CO_2017!AN100</f>
        <v>4</v>
      </c>
      <c r="CB101" s="175" t="s">
        <v>556</v>
      </c>
      <c r="CC101" s="176">
        <f>CPPE_CO_2017!AO100</f>
        <v>4</v>
      </c>
      <c r="CD101" s="175" t="s">
        <v>557</v>
      </c>
      <c r="CE101" s="176">
        <f>CPPE_CO_2017!AP100</f>
        <v>2</v>
      </c>
      <c r="CF101" s="175" t="s">
        <v>437</v>
      </c>
      <c r="CG101" s="176">
        <f>CPPE_CO_2017!AQ100</f>
        <v>0</v>
      </c>
      <c r="CH101" s="178"/>
      <c r="CI101" s="181">
        <v>0</v>
      </c>
      <c r="CJ101" s="175"/>
      <c r="CK101" s="176">
        <f>CPPE_CO_2017!AS100</f>
        <v>0</v>
      </c>
      <c r="CL101" s="175"/>
      <c r="CM101" s="181">
        <v>0</v>
      </c>
      <c r="CN101" s="175"/>
      <c r="CO101" s="180"/>
    </row>
    <row r="102" spans="2:93" s="168" customFormat="1" ht="80.099999999999994" customHeight="1" x14ac:dyDescent="0.25">
      <c r="B102" s="173" t="s">
        <v>94</v>
      </c>
      <c r="C102" s="166" t="s">
        <v>297</v>
      </c>
      <c r="D102" s="167" t="str">
        <f t="shared" si="2"/>
        <v>Riparian Forest Buffer (391)</v>
      </c>
      <c r="E102" s="174">
        <f>CPPE_CO_2017!C101</f>
        <v>3</v>
      </c>
      <c r="F102" s="175" t="s">
        <v>1628</v>
      </c>
      <c r="G102" s="176">
        <f>CPPE_CO_2017!D101</f>
        <v>3</v>
      </c>
      <c r="H102" s="175" t="s">
        <v>1629</v>
      </c>
      <c r="I102" s="181">
        <f>CPPE_CO_2017!E101</f>
        <v>2</v>
      </c>
      <c r="J102" s="175" t="s">
        <v>1630</v>
      </c>
      <c r="K102" s="181">
        <f>CPPE_CO_2017!F101</f>
        <v>2</v>
      </c>
      <c r="L102" s="175" t="s">
        <v>1631</v>
      </c>
      <c r="M102" s="176">
        <f>CPPE_CO_2017!G101</f>
        <v>4</v>
      </c>
      <c r="N102" s="175" t="s">
        <v>731</v>
      </c>
      <c r="O102" s="176">
        <f>CPPE_CO_2017!H101</f>
        <v>4</v>
      </c>
      <c r="P102" s="175" t="s">
        <v>1632</v>
      </c>
      <c r="Q102" s="176">
        <f>CPPE_CO_2017!I101</f>
        <v>2</v>
      </c>
      <c r="R102" s="175" t="s">
        <v>1633</v>
      </c>
      <c r="S102" s="176">
        <f>CPPE_CO_2017!J101</f>
        <v>0</v>
      </c>
      <c r="T102" s="178"/>
      <c r="U102" s="176">
        <f>CPPE_CO_2017!K101</f>
        <v>1</v>
      </c>
      <c r="V102" s="175" t="s">
        <v>1634</v>
      </c>
      <c r="W102" s="176">
        <f>CPPE_CO_2017!L101</f>
        <v>1</v>
      </c>
      <c r="X102" s="175" t="s">
        <v>1635</v>
      </c>
      <c r="Y102" s="176">
        <f>CPPE_CO_2017!M101</f>
        <v>0</v>
      </c>
      <c r="Z102" s="175" t="s">
        <v>486</v>
      </c>
      <c r="AA102" s="176">
        <f>CPPE_CO_2017!N101</f>
        <v>2</v>
      </c>
      <c r="AB102" s="175" t="s">
        <v>1635</v>
      </c>
      <c r="AC102" s="176">
        <f>CPPE_CO_2017!O101</f>
        <v>0</v>
      </c>
      <c r="AD102" s="175"/>
      <c r="AE102" s="176">
        <f>CPPE_CO_2017!P101</f>
        <v>0</v>
      </c>
      <c r="AF102" s="178"/>
      <c r="AG102" s="176">
        <f>CPPE_CO_2017!Q101</f>
        <v>0</v>
      </c>
      <c r="AH102" s="175"/>
      <c r="AI102" s="176">
        <f>CPPE_CO_2017!R101</f>
        <v>2</v>
      </c>
      <c r="AJ102" s="175" t="s">
        <v>1636</v>
      </c>
      <c r="AK102" s="176">
        <f>CPPE_CO_2017!S101</f>
        <v>2</v>
      </c>
      <c r="AL102" s="178" t="s">
        <v>1637</v>
      </c>
      <c r="AM102" s="176">
        <f>CPPE_CO_2017!T101</f>
        <v>5</v>
      </c>
      <c r="AN102" s="175" t="s">
        <v>1638</v>
      </c>
      <c r="AO102" s="176">
        <f>CPPE_CO_2017!U101</f>
        <v>5</v>
      </c>
      <c r="AP102" s="175" t="s">
        <v>739</v>
      </c>
      <c r="AQ102" s="176">
        <f>CPPE_CO_2017!V101</f>
        <v>1</v>
      </c>
      <c r="AR102" s="178" t="s">
        <v>1639</v>
      </c>
      <c r="AS102" s="176">
        <f>CPPE_CO_2017!W101</f>
        <v>1</v>
      </c>
      <c r="AT102" s="178" t="s">
        <v>1640</v>
      </c>
      <c r="AU102" s="176">
        <f>CPPE_CO_2017!X101</f>
        <v>3</v>
      </c>
      <c r="AV102" s="175" t="s">
        <v>1641</v>
      </c>
      <c r="AW102" s="176">
        <f>CPPE_CO_2017!Y101</f>
        <v>2</v>
      </c>
      <c r="AX102" s="175" t="s">
        <v>1642</v>
      </c>
      <c r="AY102" s="176">
        <f>CPPE_CO_2017!Z101</f>
        <v>2</v>
      </c>
      <c r="AZ102" s="175" t="s">
        <v>594</v>
      </c>
      <c r="BA102" s="176">
        <f>CPPE_CO_2017!AA101</f>
        <v>1</v>
      </c>
      <c r="BB102" s="175" t="s">
        <v>1643</v>
      </c>
      <c r="BC102" s="176">
        <f>CPPE_CO_2017!AB101</f>
        <v>5</v>
      </c>
      <c r="BD102" s="175" t="s">
        <v>1644</v>
      </c>
      <c r="BE102" s="176">
        <f>CPPE_CO_2017!AC101</f>
        <v>5</v>
      </c>
      <c r="BF102" s="175" t="s">
        <v>1645</v>
      </c>
      <c r="BG102" s="176">
        <f>CPPE_CO_2017!AD101</f>
        <v>1</v>
      </c>
      <c r="BH102" s="175" t="s">
        <v>1646</v>
      </c>
      <c r="BI102" s="176">
        <f>CPPE_CO_2017!AE101</f>
        <v>0</v>
      </c>
      <c r="BJ102" s="175"/>
      <c r="BK102" s="176">
        <f>CPPE_CO_2017!AF101</f>
        <v>3</v>
      </c>
      <c r="BL102" s="175" t="s">
        <v>541</v>
      </c>
      <c r="BM102" s="176">
        <f>CPPE_CO_2017!AG101</f>
        <v>0</v>
      </c>
      <c r="BN102" s="178"/>
      <c r="BO102" s="176">
        <f>CPPE_CO_2017!AH101</f>
        <v>5</v>
      </c>
      <c r="BP102" s="175" t="s">
        <v>516</v>
      </c>
      <c r="BQ102" s="176">
        <f>CPPE_CO_2017!AI101</f>
        <v>4</v>
      </c>
      <c r="BR102" s="175" t="s">
        <v>1647</v>
      </c>
      <c r="BS102" s="176">
        <f>CPPE_CO_2017!AJ101</f>
        <v>3</v>
      </c>
      <c r="BT102" s="175" t="s">
        <v>432</v>
      </c>
      <c r="BU102" s="176">
        <f>CPPE_CO_2017!AK101</f>
        <v>0</v>
      </c>
      <c r="BV102" s="175"/>
      <c r="BW102" s="176">
        <f>CPPE_CO_2017!AL101</f>
        <v>5</v>
      </c>
      <c r="BX102" s="175" t="s">
        <v>501</v>
      </c>
      <c r="BY102" s="176">
        <f>CPPE_CO_2017!AM101</f>
        <v>5</v>
      </c>
      <c r="BZ102" s="175" t="s">
        <v>502</v>
      </c>
      <c r="CA102" s="176">
        <f>CPPE_CO_2017!AN101</f>
        <v>1</v>
      </c>
      <c r="CB102" s="175" t="s">
        <v>1648</v>
      </c>
      <c r="CC102" s="176">
        <f>CPPE_CO_2017!AO101</f>
        <v>5</v>
      </c>
      <c r="CD102" s="175" t="s">
        <v>1649</v>
      </c>
      <c r="CE102" s="176">
        <f>CPPE_CO_2017!AP101</f>
        <v>0</v>
      </c>
      <c r="CF102" s="175"/>
      <c r="CG102" s="176">
        <f>CPPE_CO_2017!AQ101</f>
        <v>0</v>
      </c>
      <c r="CH102" s="175"/>
      <c r="CI102" s="177">
        <v>0</v>
      </c>
      <c r="CJ102" s="175"/>
      <c r="CK102" s="176">
        <f>CPPE_CO_2017!AS101</f>
        <v>0</v>
      </c>
      <c r="CL102" s="175"/>
      <c r="CM102" s="177">
        <v>0</v>
      </c>
      <c r="CN102" s="175"/>
      <c r="CO102" s="179" t="s">
        <v>1650</v>
      </c>
    </row>
    <row r="103" spans="2:93" s="168" customFormat="1" ht="80.099999999999994" customHeight="1" x14ac:dyDescent="0.25">
      <c r="B103" s="173" t="s">
        <v>95</v>
      </c>
      <c r="C103" s="166" t="s">
        <v>298</v>
      </c>
      <c r="D103" s="167" t="str">
        <f t="shared" si="2"/>
        <v>Riparian Herbaceous Cover (390)</v>
      </c>
      <c r="E103" s="174">
        <f>CPPE_CO_2017!C102</f>
        <v>2</v>
      </c>
      <c r="F103" s="175" t="s">
        <v>1628</v>
      </c>
      <c r="G103" s="176">
        <f>CPPE_CO_2017!D102</f>
        <v>2</v>
      </c>
      <c r="H103" s="175" t="s">
        <v>1651</v>
      </c>
      <c r="I103" s="177">
        <f>CPPE_CO_2017!E102</f>
        <v>1</v>
      </c>
      <c r="J103" s="175" t="s">
        <v>1630</v>
      </c>
      <c r="K103" s="177">
        <f>CPPE_CO_2017!F102</f>
        <v>0</v>
      </c>
      <c r="L103" s="175"/>
      <c r="M103" s="176">
        <f>CPPE_CO_2017!G102</f>
        <v>4</v>
      </c>
      <c r="N103" s="175" t="s">
        <v>1591</v>
      </c>
      <c r="O103" s="176">
        <f>CPPE_CO_2017!H102</f>
        <v>4</v>
      </c>
      <c r="P103" s="175" t="s">
        <v>1632</v>
      </c>
      <c r="Q103" s="176">
        <f>CPPE_CO_2017!I102</f>
        <v>4</v>
      </c>
      <c r="R103" s="175" t="s">
        <v>733</v>
      </c>
      <c r="S103" s="176">
        <f>CPPE_CO_2017!J102</f>
        <v>0</v>
      </c>
      <c r="T103" s="178"/>
      <c r="U103" s="176">
        <f>CPPE_CO_2017!K102</f>
        <v>2</v>
      </c>
      <c r="V103" s="175" t="s">
        <v>1634</v>
      </c>
      <c r="W103" s="176">
        <f>CPPE_CO_2017!L102</f>
        <v>2</v>
      </c>
      <c r="X103" s="175" t="s">
        <v>1635</v>
      </c>
      <c r="Y103" s="176">
        <f>CPPE_CO_2017!M102</f>
        <v>-3</v>
      </c>
      <c r="Z103" s="175" t="s">
        <v>536</v>
      </c>
      <c r="AA103" s="176">
        <f>CPPE_CO_2017!N102</f>
        <v>2</v>
      </c>
      <c r="AB103" s="175" t="s">
        <v>1635</v>
      </c>
      <c r="AC103" s="176">
        <f>CPPE_CO_2017!O102</f>
        <v>0</v>
      </c>
      <c r="AD103" s="175"/>
      <c r="AE103" s="176">
        <f>CPPE_CO_2017!P102</f>
        <v>0</v>
      </c>
      <c r="AF103" s="178"/>
      <c r="AG103" s="176">
        <f>CPPE_CO_2017!Q102</f>
        <v>0</v>
      </c>
      <c r="AH103" s="175"/>
      <c r="AI103" s="176">
        <f>CPPE_CO_2017!R102</f>
        <v>2</v>
      </c>
      <c r="AJ103" s="175" t="s">
        <v>1652</v>
      </c>
      <c r="AK103" s="176">
        <f>CPPE_CO_2017!S102</f>
        <v>2</v>
      </c>
      <c r="AL103" s="178" t="s">
        <v>1653</v>
      </c>
      <c r="AM103" s="176">
        <f>CPPE_CO_2017!T102</f>
        <v>5</v>
      </c>
      <c r="AN103" s="175" t="s">
        <v>739</v>
      </c>
      <c r="AO103" s="176">
        <f>CPPE_CO_2017!U102</f>
        <v>5</v>
      </c>
      <c r="AP103" s="175" t="s">
        <v>739</v>
      </c>
      <c r="AQ103" s="176">
        <f>CPPE_CO_2017!V102</f>
        <v>1</v>
      </c>
      <c r="AR103" s="178" t="s">
        <v>1639</v>
      </c>
      <c r="AS103" s="176">
        <f>CPPE_CO_2017!W102</f>
        <v>1</v>
      </c>
      <c r="AT103" s="178" t="s">
        <v>1640</v>
      </c>
      <c r="AU103" s="176">
        <f>CPPE_CO_2017!X102</f>
        <v>3</v>
      </c>
      <c r="AV103" s="175" t="s">
        <v>1654</v>
      </c>
      <c r="AW103" s="176">
        <f>CPPE_CO_2017!Y102</f>
        <v>2</v>
      </c>
      <c r="AX103" s="175" t="s">
        <v>1642</v>
      </c>
      <c r="AY103" s="176">
        <f>CPPE_CO_2017!Z102</f>
        <v>4</v>
      </c>
      <c r="AZ103" s="175" t="s">
        <v>594</v>
      </c>
      <c r="BA103" s="176">
        <f>CPPE_CO_2017!AA102</f>
        <v>2</v>
      </c>
      <c r="BB103" s="175" t="s">
        <v>1655</v>
      </c>
      <c r="BC103" s="176">
        <f>CPPE_CO_2017!AB102</f>
        <v>2</v>
      </c>
      <c r="BD103" s="175" t="s">
        <v>1644</v>
      </c>
      <c r="BE103" s="176">
        <f>CPPE_CO_2017!AC102</f>
        <v>1</v>
      </c>
      <c r="BF103" s="175" t="s">
        <v>1645</v>
      </c>
      <c r="BG103" s="176">
        <f>CPPE_CO_2017!AD102</f>
        <v>1</v>
      </c>
      <c r="BH103" s="175" t="s">
        <v>1656</v>
      </c>
      <c r="BI103" s="176">
        <f>CPPE_CO_2017!AE102</f>
        <v>0</v>
      </c>
      <c r="BJ103" s="175"/>
      <c r="BK103" s="176">
        <f>CPPE_CO_2017!AF102</f>
        <v>2</v>
      </c>
      <c r="BL103" s="175" t="s">
        <v>541</v>
      </c>
      <c r="BM103" s="176">
        <f>CPPE_CO_2017!AG102</f>
        <v>0</v>
      </c>
      <c r="BN103" s="178"/>
      <c r="BO103" s="176">
        <f>CPPE_CO_2017!AH102</f>
        <v>5</v>
      </c>
      <c r="BP103" s="175" t="s">
        <v>516</v>
      </c>
      <c r="BQ103" s="176">
        <f>CPPE_CO_2017!AI102</f>
        <v>4</v>
      </c>
      <c r="BR103" s="175" t="s">
        <v>1657</v>
      </c>
      <c r="BS103" s="176">
        <f>CPPE_CO_2017!AJ102</f>
        <v>4</v>
      </c>
      <c r="BT103" s="175" t="s">
        <v>432</v>
      </c>
      <c r="BU103" s="176">
        <f>CPPE_CO_2017!AK102</f>
        <v>0</v>
      </c>
      <c r="BV103" s="175"/>
      <c r="BW103" s="176">
        <f>CPPE_CO_2017!AL102</f>
        <v>4</v>
      </c>
      <c r="BX103" s="175" t="s">
        <v>501</v>
      </c>
      <c r="BY103" s="176">
        <f>CPPE_CO_2017!AM102</f>
        <v>4</v>
      </c>
      <c r="BZ103" s="175" t="s">
        <v>502</v>
      </c>
      <c r="CA103" s="176">
        <f>CPPE_CO_2017!AN102</f>
        <v>2</v>
      </c>
      <c r="CB103" s="175" t="s">
        <v>1648</v>
      </c>
      <c r="CC103" s="176">
        <f>CPPE_CO_2017!AO102</f>
        <v>4</v>
      </c>
      <c r="CD103" s="175" t="s">
        <v>1658</v>
      </c>
      <c r="CE103" s="176">
        <f>CPPE_CO_2017!AP102</f>
        <v>4</v>
      </c>
      <c r="CF103" s="175" t="s">
        <v>437</v>
      </c>
      <c r="CG103" s="176">
        <f>CPPE_CO_2017!AQ102</f>
        <v>0</v>
      </c>
      <c r="CH103" s="178"/>
      <c r="CI103" s="181">
        <v>0</v>
      </c>
      <c r="CJ103" s="175"/>
      <c r="CK103" s="176">
        <f>CPPE_CO_2017!AS102</f>
        <v>0</v>
      </c>
      <c r="CL103" s="175"/>
      <c r="CM103" s="181">
        <v>2</v>
      </c>
      <c r="CN103" s="175" t="s">
        <v>1659</v>
      </c>
      <c r="CO103" s="180"/>
    </row>
    <row r="104" spans="2:93" s="168" customFormat="1" ht="80.099999999999994" customHeight="1" x14ac:dyDescent="0.25">
      <c r="B104" s="173" t="s">
        <v>96</v>
      </c>
      <c r="C104" s="166" t="s">
        <v>258</v>
      </c>
      <c r="D104" s="167" t="str">
        <f t="shared" si="2"/>
        <v>Roof Runoff Structure (558)</v>
      </c>
      <c r="E104" s="174">
        <f>CPPE_CO_2017!C103</f>
        <v>0</v>
      </c>
      <c r="F104" s="175" t="s">
        <v>1089</v>
      </c>
      <c r="G104" s="176">
        <f>CPPE_CO_2017!D103</f>
        <v>0</v>
      </c>
      <c r="H104" s="175" t="s">
        <v>1090</v>
      </c>
      <c r="I104" s="177">
        <f>CPPE_CO_2017!E103</f>
        <v>1</v>
      </c>
      <c r="J104" s="175" t="s">
        <v>1091</v>
      </c>
      <c r="K104" s="177">
        <f>CPPE_CO_2017!F103</f>
        <v>0</v>
      </c>
      <c r="L104" s="175" t="s">
        <v>1091</v>
      </c>
      <c r="M104" s="176">
        <f>CPPE_CO_2017!G103</f>
        <v>0</v>
      </c>
      <c r="N104" s="175"/>
      <c r="O104" s="176">
        <f>CPPE_CO_2017!H103</f>
        <v>0</v>
      </c>
      <c r="P104" s="175"/>
      <c r="Q104" s="176">
        <f>CPPE_CO_2017!I103</f>
        <v>0</v>
      </c>
      <c r="R104" s="175" t="s">
        <v>1092</v>
      </c>
      <c r="S104" s="176">
        <f>CPPE_CO_2017!J103</f>
        <v>0</v>
      </c>
      <c r="T104" s="178"/>
      <c r="U104" s="176">
        <f>CPPE_CO_2017!K103</f>
        <v>0</v>
      </c>
      <c r="V104" s="175"/>
      <c r="W104" s="176">
        <f>CPPE_CO_2017!L103</f>
        <v>0</v>
      </c>
      <c r="X104" s="175"/>
      <c r="Y104" s="176">
        <f>CPPE_CO_2017!M103</f>
        <v>0</v>
      </c>
      <c r="Z104" s="175" t="s">
        <v>1093</v>
      </c>
      <c r="AA104" s="176">
        <f>CPPE_CO_2017!N103</f>
        <v>0</v>
      </c>
      <c r="AB104" s="175"/>
      <c r="AC104" s="176">
        <f>CPPE_CO_2017!O103</f>
        <v>0</v>
      </c>
      <c r="AD104" s="175" t="s">
        <v>1094</v>
      </c>
      <c r="AE104" s="176">
        <f>CPPE_CO_2017!P103</f>
        <v>0</v>
      </c>
      <c r="AF104" s="178" t="s">
        <v>1095</v>
      </c>
      <c r="AG104" s="176">
        <f>CPPE_CO_2017!Q103</f>
        <v>1</v>
      </c>
      <c r="AH104" s="175"/>
      <c r="AI104" s="176">
        <f>CPPE_CO_2017!R103</f>
        <v>0</v>
      </c>
      <c r="AJ104" s="175"/>
      <c r="AK104" s="176">
        <f>CPPE_CO_2017!S103</f>
        <v>0</v>
      </c>
      <c r="AL104" s="178"/>
      <c r="AM104" s="176">
        <f>CPPE_CO_2017!T103</f>
        <v>2</v>
      </c>
      <c r="AN104" s="175"/>
      <c r="AO104" s="176">
        <f>CPPE_CO_2017!U103</f>
        <v>2</v>
      </c>
      <c r="AP104" s="175"/>
      <c r="AQ104" s="176">
        <f>CPPE_CO_2017!V103</f>
        <v>2</v>
      </c>
      <c r="AR104" s="178"/>
      <c r="AS104" s="176">
        <f>CPPE_CO_2017!W103</f>
        <v>0</v>
      </c>
      <c r="AT104" s="178"/>
      <c r="AU104" s="176">
        <f>CPPE_CO_2017!X103</f>
        <v>3</v>
      </c>
      <c r="AV104" s="175"/>
      <c r="AW104" s="176">
        <f>CPPE_CO_2017!Y103</f>
        <v>0</v>
      </c>
      <c r="AX104" s="175"/>
      <c r="AY104" s="176">
        <f>CPPE_CO_2017!Z103</f>
        <v>0</v>
      </c>
      <c r="AZ104" s="175" t="s">
        <v>1096</v>
      </c>
      <c r="BA104" s="176">
        <f>CPPE_CO_2017!AA103</f>
        <v>0</v>
      </c>
      <c r="BB104" s="175"/>
      <c r="BC104" s="176">
        <f>CPPE_CO_2017!AB103</f>
        <v>1</v>
      </c>
      <c r="BD104" s="175"/>
      <c r="BE104" s="176">
        <f>CPPE_CO_2017!AC103</f>
        <v>0</v>
      </c>
      <c r="BF104" s="175"/>
      <c r="BG104" s="176">
        <f>CPPE_CO_2017!AD103</f>
        <v>0</v>
      </c>
      <c r="BH104" s="175" t="s">
        <v>1097</v>
      </c>
      <c r="BI104" s="176">
        <f>CPPE_CO_2017!AE103</f>
        <v>0</v>
      </c>
      <c r="BJ104" s="175"/>
      <c r="BK104" s="176">
        <f>CPPE_CO_2017!AF103</f>
        <v>0</v>
      </c>
      <c r="BL104" s="175"/>
      <c r="BM104" s="176">
        <f>CPPE_CO_2017!AG103</f>
        <v>0</v>
      </c>
      <c r="BN104" s="178"/>
      <c r="BO104" s="176">
        <f>CPPE_CO_2017!AH103</f>
        <v>0</v>
      </c>
      <c r="BP104" s="175" t="s">
        <v>1098</v>
      </c>
      <c r="BQ104" s="176">
        <f>CPPE_CO_2017!AI103</f>
        <v>0</v>
      </c>
      <c r="BR104" s="175"/>
      <c r="BS104" s="176">
        <f>CPPE_CO_2017!AJ103</f>
        <v>0</v>
      </c>
      <c r="BT104" s="175"/>
      <c r="BU104" s="176">
        <f>CPPE_CO_2017!AK103</f>
        <v>0</v>
      </c>
      <c r="BV104" s="175" t="s">
        <v>1099</v>
      </c>
      <c r="BW104" s="176">
        <f>CPPE_CO_2017!AL103</f>
        <v>0</v>
      </c>
      <c r="BX104" s="175"/>
      <c r="BY104" s="176">
        <f>CPPE_CO_2017!AM103</f>
        <v>0</v>
      </c>
      <c r="BZ104" s="175"/>
      <c r="CA104" s="176">
        <f>CPPE_CO_2017!AN103</f>
        <v>0</v>
      </c>
      <c r="CB104" s="175"/>
      <c r="CC104" s="176">
        <f>CPPE_CO_2017!AO103</f>
        <v>0</v>
      </c>
      <c r="CD104" s="175" t="s">
        <v>1100</v>
      </c>
      <c r="CE104" s="176">
        <f>CPPE_CO_2017!AP103</f>
        <v>0</v>
      </c>
      <c r="CF104" s="175"/>
      <c r="CG104" s="176">
        <f>CPPE_CO_2017!AQ103</f>
        <v>0</v>
      </c>
      <c r="CH104" s="178"/>
      <c r="CI104" s="177">
        <v>2</v>
      </c>
      <c r="CJ104" s="175"/>
      <c r="CK104" s="176">
        <f>CPPE_CO_2017!AS103</f>
        <v>0</v>
      </c>
      <c r="CL104" s="175" t="s">
        <v>1101</v>
      </c>
      <c r="CM104" s="177">
        <v>0</v>
      </c>
      <c r="CN104" s="175" t="s">
        <v>1101</v>
      </c>
      <c r="CO104" s="180" t="s">
        <v>1102</v>
      </c>
    </row>
    <row r="105" spans="2:93" s="168" customFormat="1" ht="80.099999999999994" customHeight="1" x14ac:dyDescent="0.25">
      <c r="B105" s="173" t="s">
        <v>97</v>
      </c>
      <c r="C105" s="166" t="s">
        <v>314</v>
      </c>
      <c r="D105" s="167" t="str">
        <f t="shared" ref="D105:D136" si="3">IF(B105="","",B105&amp;" ("&amp;C105&amp;")")</f>
        <v>Roofs and Covers (367)</v>
      </c>
      <c r="E105" s="174">
        <f>CPPE_CO_2017!C104</f>
        <v>0</v>
      </c>
      <c r="F105" s="175"/>
      <c r="G105" s="176">
        <f>CPPE_CO_2017!D104</f>
        <v>0</v>
      </c>
      <c r="H105" s="175"/>
      <c r="I105" s="177">
        <f>CPPE_CO_2017!E104</f>
        <v>0</v>
      </c>
      <c r="J105" s="175"/>
      <c r="K105" s="177">
        <f>CPPE_CO_2017!F104</f>
        <v>0</v>
      </c>
      <c r="L105" s="175"/>
      <c r="M105" s="176">
        <f>CPPE_CO_2017!G104</f>
        <v>0</v>
      </c>
      <c r="N105" s="175"/>
      <c r="O105" s="176">
        <f>CPPE_CO_2017!H104</f>
        <v>0</v>
      </c>
      <c r="P105" s="175"/>
      <c r="Q105" s="176">
        <f>CPPE_CO_2017!I104</f>
        <v>0</v>
      </c>
      <c r="R105" s="175"/>
      <c r="S105" s="176">
        <f>CPPE_CO_2017!J104</f>
        <v>0</v>
      </c>
      <c r="T105" s="178"/>
      <c r="U105" s="176">
        <f>CPPE_CO_2017!K104</f>
        <v>0</v>
      </c>
      <c r="V105" s="175"/>
      <c r="W105" s="176">
        <f>CPPE_CO_2017!L104</f>
        <v>0</v>
      </c>
      <c r="X105" s="175"/>
      <c r="Y105" s="176">
        <f>CPPE_CO_2017!M104</f>
        <v>0</v>
      </c>
      <c r="Z105" s="175" t="s">
        <v>1832</v>
      </c>
      <c r="AA105" s="176">
        <f>CPPE_CO_2017!N104</f>
        <v>0</v>
      </c>
      <c r="AB105" s="175"/>
      <c r="AC105" s="176">
        <f>CPPE_CO_2017!O104</f>
        <v>0</v>
      </c>
      <c r="AD105" s="175"/>
      <c r="AE105" s="176">
        <f>CPPE_CO_2017!P104</f>
        <v>0</v>
      </c>
      <c r="AF105" s="178"/>
      <c r="AG105" s="176">
        <f>CPPE_CO_2017!Q104</f>
        <v>0</v>
      </c>
      <c r="AH105" s="175"/>
      <c r="AI105" s="176">
        <f>CPPE_CO_2017!R104</f>
        <v>0</v>
      </c>
      <c r="AJ105" s="175"/>
      <c r="AK105" s="176">
        <f>CPPE_CO_2017!S104</f>
        <v>0</v>
      </c>
      <c r="AL105" s="178"/>
      <c r="AM105" s="176">
        <f>CPPE_CO_2017!T104</f>
        <v>0</v>
      </c>
      <c r="AN105" s="175"/>
      <c r="AO105" s="176">
        <f>CPPE_CO_2017!U104</f>
        <v>0</v>
      </c>
      <c r="AP105" s="175"/>
      <c r="AQ105" s="176">
        <f>CPPE_CO_2017!V104</f>
        <v>0</v>
      </c>
      <c r="AR105" s="178" t="s">
        <v>1833</v>
      </c>
      <c r="AS105" s="176">
        <f>CPPE_CO_2017!W104</f>
        <v>0</v>
      </c>
      <c r="AT105" s="178"/>
      <c r="AU105" s="176">
        <f>CPPE_CO_2017!X104</f>
        <v>1</v>
      </c>
      <c r="AV105" s="175" t="s">
        <v>1833</v>
      </c>
      <c r="AW105" s="176">
        <f>CPPE_CO_2017!Y104</f>
        <v>1</v>
      </c>
      <c r="AX105" s="175" t="s">
        <v>1834</v>
      </c>
      <c r="AY105" s="176">
        <f>CPPE_CO_2017!Z104</f>
        <v>0</v>
      </c>
      <c r="AZ105" s="175"/>
      <c r="BA105" s="176">
        <f>CPPE_CO_2017!AA104</f>
        <v>0</v>
      </c>
      <c r="BB105" s="175"/>
      <c r="BC105" s="176">
        <f>CPPE_CO_2017!AB104</f>
        <v>0</v>
      </c>
      <c r="BD105" s="175" t="s">
        <v>1835</v>
      </c>
      <c r="BE105" s="176">
        <f>CPPE_CO_2017!AC104</f>
        <v>0</v>
      </c>
      <c r="BF105" s="175" t="s">
        <v>1834</v>
      </c>
      <c r="BG105" s="176">
        <f>CPPE_CO_2017!AD104</f>
        <v>0</v>
      </c>
      <c r="BH105" s="175" t="s">
        <v>1836</v>
      </c>
      <c r="BI105" s="176">
        <f>CPPE_CO_2017!AE104</f>
        <v>1</v>
      </c>
      <c r="BJ105" s="175" t="s">
        <v>1837</v>
      </c>
      <c r="BK105" s="176">
        <f>CPPE_CO_2017!AF104</f>
        <v>2</v>
      </c>
      <c r="BL105" s="175" t="s">
        <v>1838</v>
      </c>
      <c r="BM105" s="176">
        <f>CPPE_CO_2017!AG104</f>
        <v>2</v>
      </c>
      <c r="BN105" s="178" t="s">
        <v>1839</v>
      </c>
      <c r="BO105" s="176">
        <f>CPPE_CO_2017!AH104</f>
        <v>0</v>
      </c>
      <c r="BP105" s="175"/>
      <c r="BQ105" s="176">
        <f>CPPE_CO_2017!AI104</f>
        <v>0</v>
      </c>
      <c r="BR105" s="175"/>
      <c r="BS105" s="176">
        <f>CPPE_CO_2017!AJ104</f>
        <v>0</v>
      </c>
      <c r="BT105" s="175"/>
      <c r="BU105" s="176">
        <f>CPPE_CO_2017!AK104</f>
        <v>0</v>
      </c>
      <c r="BV105" s="175"/>
      <c r="BW105" s="176">
        <f>CPPE_CO_2017!AL104</f>
        <v>0</v>
      </c>
      <c r="BX105" s="175"/>
      <c r="BY105" s="176">
        <f>CPPE_CO_2017!AM104</f>
        <v>0</v>
      </c>
      <c r="BZ105" s="175"/>
      <c r="CA105" s="176">
        <f>CPPE_CO_2017!AN104</f>
        <v>0</v>
      </c>
      <c r="CB105" s="175"/>
      <c r="CC105" s="176">
        <f>CPPE_CO_2017!AO104</f>
        <v>0</v>
      </c>
      <c r="CD105" s="175"/>
      <c r="CE105" s="176">
        <f>CPPE_CO_2017!AP104</f>
        <v>0</v>
      </c>
      <c r="CF105" s="175"/>
      <c r="CG105" s="176">
        <f>CPPE_CO_2017!AQ104</f>
        <v>0</v>
      </c>
      <c r="CH105" s="178"/>
      <c r="CI105" s="177">
        <v>0</v>
      </c>
      <c r="CJ105" s="175"/>
      <c r="CK105" s="176">
        <f>CPPE_CO_2017!AS104</f>
        <v>1</v>
      </c>
      <c r="CL105" s="175" t="s">
        <v>1840</v>
      </c>
      <c r="CM105" s="177">
        <v>0</v>
      </c>
      <c r="CN105" s="175"/>
      <c r="CO105" s="180"/>
    </row>
    <row r="106" spans="2:93" s="168" customFormat="1" ht="80.099999999999994" customHeight="1" x14ac:dyDescent="0.25">
      <c r="B106" s="173" t="s">
        <v>98</v>
      </c>
      <c r="C106" s="166" t="s">
        <v>232</v>
      </c>
      <c r="D106" s="167" t="str">
        <f t="shared" si="3"/>
        <v>Salinity and Sodic Soil Management (610)</v>
      </c>
      <c r="E106" s="174">
        <f>CPPE_CO_2017!C105</f>
        <v>0</v>
      </c>
      <c r="F106" s="175"/>
      <c r="G106" s="176">
        <f>CPPE_CO_2017!D105</f>
        <v>0</v>
      </c>
      <c r="H106" s="175"/>
      <c r="I106" s="177">
        <f>CPPE_CO_2017!E105</f>
        <v>0</v>
      </c>
      <c r="J106" s="175"/>
      <c r="K106" s="177">
        <f>CPPE_CO_2017!F105</f>
        <v>0</v>
      </c>
      <c r="L106" s="175"/>
      <c r="M106" s="176">
        <f>CPPE_CO_2017!G105</f>
        <v>0</v>
      </c>
      <c r="N106" s="175"/>
      <c r="O106" s="176">
        <f>CPPE_CO_2017!H105</f>
        <v>0</v>
      </c>
      <c r="P106" s="175"/>
      <c r="Q106" s="176">
        <f>CPPE_CO_2017!I105</f>
        <v>0</v>
      </c>
      <c r="R106" s="175"/>
      <c r="S106" s="176">
        <f>CPPE_CO_2017!J105</f>
        <v>0</v>
      </c>
      <c r="T106" s="178"/>
      <c r="U106" s="176">
        <f>CPPE_CO_2017!K105</f>
        <v>3</v>
      </c>
      <c r="V106" s="175" t="s">
        <v>759</v>
      </c>
      <c r="W106" s="176">
        <f>CPPE_CO_2017!L105</f>
        <v>0</v>
      </c>
      <c r="X106" s="175"/>
      <c r="Y106" s="176">
        <f>CPPE_CO_2017!M105</f>
        <v>0</v>
      </c>
      <c r="Z106" s="175"/>
      <c r="AA106" s="176">
        <f>CPPE_CO_2017!N105</f>
        <v>0</v>
      </c>
      <c r="AB106" s="175"/>
      <c r="AC106" s="176">
        <f>CPPE_CO_2017!O105</f>
        <v>0</v>
      </c>
      <c r="AD106" s="175"/>
      <c r="AE106" s="176">
        <f>CPPE_CO_2017!P105</f>
        <v>0</v>
      </c>
      <c r="AF106" s="178" t="s">
        <v>760</v>
      </c>
      <c r="AG106" s="176">
        <f>CPPE_CO_2017!Q105</f>
        <v>0</v>
      </c>
      <c r="AH106" s="175" t="s">
        <v>760</v>
      </c>
      <c r="AI106" s="176">
        <f>CPPE_CO_2017!R105</f>
        <v>0</v>
      </c>
      <c r="AJ106" s="175"/>
      <c r="AK106" s="176">
        <f>CPPE_CO_2017!S105</f>
        <v>0</v>
      </c>
      <c r="AL106" s="178"/>
      <c r="AM106" s="176">
        <f>CPPE_CO_2017!T105</f>
        <v>0</v>
      </c>
      <c r="AN106" s="175"/>
      <c r="AO106" s="176">
        <f>CPPE_CO_2017!U105</f>
        <v>0</v>
      </c>
      <c r="AP106" s="175"/>
      <c r="AQ106" s="176">
        <f>CPPE_CO_2017!V105</f>
        <v>0</v>
      </c>
      <c r="AR106" s="178" t="s">
        <v>761</v>
      </c>
      <c r="AS106" s="176">
        <f>CPPE_CO_2017!W105</f>
        <v>-2</v>
      </c>
      <c r="AT106" s="178" t="s">
        <v>762</v>
      </c>
      <c r="AU106" s="176">
        <f>CPPE_CO_2017!X105</f>
        <v>0</v>
      </c>
      <c r="AV106" s="175"/>
      <c r="AW106" s="176">
        <f>CPPE_CO_2017!Y105</f>
        <v>-1</v>
      </c>
      <c r="AX106" s="175" t="s">
        <v>763</v>
      </c>
      <c r="AY106" s="176">
        <f>CPPE_CO_2017!Z105</f>
        <v>0</v>
      </c>
      <c r="AZ106" s="175"/>
      <c r="BA106" s="176">
        <f>CPPE_CO_2017!AA105</f>
        <v>-1</v>
      </c>
      <c r="BB106" s="175"/>
      <c r="BC106" s="176">
        <f>CPPE_CO_2017!AB105</f>
        <v>0</v>
      </c>
      <c r="BD106" s="175"/>
      <c r="BE106" s="176">
        <f>CPPE_CO_2017!AC105</f>
        <v>0</v>
      </c>
      <c r="BF106" s="175" t="s">
        <v>764</v>
      </c>
      <c r="BG106" s="176">
        <f>CPPE_CO_2017!AD105</f>
        <v>1</v>
      </c>
      <c r="BH106" s="175" t="s">
        <v>765</v>
      </c>
      <c r="BI106" s="176">
        <f>CPPE_CO_2017!AE105</f>
        <v>0</v>
      </c>
      <c r="BJ106" s="175"/>
      <c r="BK106" s="176">
        <f>CPPE_CO_2017!AF105</f>
        <v>0</v>
      </c>
      <c r="BL106" s="175" t="s">
        <v>766</v>
      </c>
      <c r="BM106" s="176">
        <f>CPPE_CO_2017!AG105</f>
        <v>0</v>
      </c>
      <c r="BN106" s="178"/>
      <c r="BO106" s="176">
        <f>CPPE_CO_2017!AH105</f>
        <v>3</v>
      </c>
      <c r="BP106" s="175" t="s">
        <v>767</v>
      </c>
      <c r="BQ106" s="176">
        <f>CPPE_CO_2017!AI105</f>
        <v>0</v>
      </c>
      <c r="BR106" s="175" t="s">
        <v>768</v>
      </c>
      <c r="BS106" s="176">
        <f>CPPE_CO_2017!AJ105</f>
        <v>0</v>
      </c>
      <c r="BT106" s="175"/>
      <c r="BU106" s="176">
        <f>CPPE_CO_2017!AK105</f>
        <v>0</v>
      </c>
      <c r="BV106" s="175"/>
      <c r="BW106" s="176">
        <f>CPPE_CO_2017!AL105</f>
        <v>0</v>
      </c>
      <c r="BX106" s="175"/>
      <c r="BY106" s="176">
        <f>CPPE_CO_2017!AM105</f>
        <v>0</v>
      </c>
      <c r="BZ106" s="175"/>
      <c r="CA106" s="176">
        <f>CPPE_CO_2017!AN105</f>
        <v>0</v>
      </c>
      <c r="CB106" s="175"/>
      <c r="CC106" s="176">
        <f>CPPE_CO_2017!AO105</f>
        <v>0</v>
      </c>
      <c r="CD106" s="175"/>
      <c r="CE106" s="176">
        <f>CPPE_CO_2017!AP105</f>
        <v>2</v>
      </c>
      <c r="CF106" s="175" t="s">
        <v>769</v>
      </c>
      <c r="CG106" s="176">
        <f>CPPE_CO_2017!AQ105</f>
        <v>0</v>
      </c>
      <c r="CH106" s="178"/>
      <c r="CI106" s="177">
        <v>0</v>
      </c>
      <c r="CJ106" s="175"/>
      <c r="CK106" s="176">
        <f>CPPE_CO_2017!AS105</f>
        <v>0</v>
      </c>
      <c r="CL106" s="175"/>
      <c r="CM106" s="177">
        <v>0</v>
      </c>
      <c r="CN106" s="175"/>
      <c r="CO106" s="180"/>
    </row>
    <row r="107" spans="2:93" s="168" customFormat="1" ht="80.099999999999994" customHeight="1" x14ac:dyDescent="0.25">
      <c r="B107" s="173" t="s">
        <v>99</v>
      </c>
      <c r="C107" s="166" t="s">
        <v>323</v>
      </c>
      <c r="D107" s="167" t="str">
        <f t="shared" si="3"/>
        <v>Sediment Basin (350)</v>
      </c>
      <c r="E107" s="174">
        <f>CPPE_CO_2017!C106</f>
        <v>0</v>
      </c>
      <c r="F107" s="175"/>
      <c r="G107" s="176">
        <f>CPPE_CO_2017!D106</f>
        <v>0</v>
      </c>
      <c r="H107" s="175"/>
      <c r="I107" s="181">
        <f>CPPE_CO_2017!E106</f>
        <v>0</v>
      </c>
      <c r="J107" s="175" t="s">
        <v>1913</v>
      </c>
      <c r="K107" s="181">
        <f>CPPE_CO_2017!F106</f>
        <v>0</v>
      </c>
      <c r="L107" s="175" t="s">
        <v>1914</v>
      </c>
      <c r="M107" s="176">
        <f>CPPE_CO_2017!G106</f>
        <v>0</v>
      </c>
      <c r="N107" s="175" t="s">
        <v>1915</v>
      </c>
      <c r="O107" s="176">
        <f>CPPE_CO_2017!H106</f>
        <v>0</v>
      </c>
      <c r="P107" s="175"/>
      <c r="Q107" s="176">
        <f>CPPE_CO_2017!I106</f>
        <v>0</v>
      </c>
      <c r="R107" s="175"/>
      <c r="S107" s="176">
        <f>CPPE_CO_2017!J106</f>
        <v>0</v>
      </c>
      <c r="T107" s="178"/>
      <c r="U107" s="176">
        <f>CPPE_CO_2017!K106</f>
        <v>0</v>
      </c>
      <c r="V107" s="175"/>
      <c r="W107" s="176">
        <f>CPPE_CO_2017!L106</f>
        <v>0</v>
      </c>
      <c r="X107" s="175" t="s">
        <v>1916</v>
      </c>
      <c r="Y107" s="176">
        <f>CPPE_CO_2017!M106</f>
        <v>0</v>
      </c>
      <c r="Z107" s="175" t="s">
        <v>1917</v>
      </c>
      <c r="AA107" s="176">
        <f>CPPE_CO_2017!N106</f>
        <v>0</v>
      </c>
      <c r="AB107" s="175" t="s">
        <v>1918</v>
      </c>
      <c r="AC107" s="176">
        <f>CPPE_CO_2017!O106</f>
        <v>0</v>
      </c>
      <c r="AD107" s="175"/>
      <c r="AE107" s="176">
        <f>CPPE_CO_2017!P106</f>
        <v>0</v>
      </c>
      <c r="AF107" s="178"/>
      <c r="AG107" s="176">
        <f>CPPE_CO_2017!Q106</f>
        <v>0</v>
      </c>
      <c r="AH107" s="175"/>
      <c r="AI107" s="176">
        <f>CPPE_CO_2017!R106</f>
        <v>2</v>
      </c>
      <c r="AJ107" s="175" t="s">
        <v>1919</v>
      </c>
      <c r="AK107" s="176">
        <f>CPPE_CO_2017!S106</f>
        <v>0</v>
      </c>
      <c r="AL107" s="178" t="s">
        <v>1920</v>
      </c>
      <c r="AM107" s="176">
        <f>CPPE_CO_2017!T106</f>
        <v>2</v>
      </c>
      <c r="AN107" s="175" t="s">
        <v>1921</v>
      </c>
      <c r="AO107" s="176">
        <f>CPPE_CO_2017!U106</f>
        <v>0</v>
      </c>
      <c r="AP107" s="175" t="s">
        <v>1433</v>
      </c>
      <c r="AQ107" s="176">
        <f>CPPE_CO_2017!V106</f>
        <v>0</v>
      </c>
      <c r="AR107" s="178" t="s">
        <v>1922</v>
      </c>
      <c r="AS107" s="176">
        <f>CPPE_CO_2017!W106</f>
        <v>0</v>
      </c>
      <c r="AT107" s="178" t="s">
        <v>1923</v>
      </c>
      <c r="AU107" s="176">
        <f>CPPE_CO_2017!X106</f>
        <v>0</v>
      </c>
      <c r="AV107" s="175" t="s">
        <v>1924</v>
      </c>
      <c r="AW107" s="176">
        <f>CPPE_CO_2017!Y106</f>
        <v>0</v>
      </c>
      <c r="AX107" s="175" t="s">
        <v>1925</v>
      </c>
      <c r="AY107" s="176">
        <f>CPPE_CO_2017!Z106</f>
        <v>0</v>
      </c>
      <c r="AZ107" s="175" t="s">
        <v>1926</v>
      </c>
      <c r="BA107" s="176">
        <f>CPPE_CO_2017!AA106</f>
        <v>0</v>
      </c>
      <c r="BB107" s="175" t="s">
        <v>1927</v>
      </c>
      <c r="BC107" s="176">
        <f>CPPE_CO_2017!AB106</f>
        <v>4</v>
      </c>
      <c r="BD107" s="175" t="s">
        <v>1928</v>
      </c>
      <c r="BE107" s="176">
        <f>CPPE_CO_2017!AC106</f>
        <v>0</v>
      </c>
      <c r="BF107" s="175" t="s">
        <v>1929</v>
      </c>
      <c r="BG107" s="176">
        <f>CPPE_CO_2017!AD106</f>
        <v>0</v>
      </c>
      <c r="BH107" s="175"/>
      <c r="BI107" s="176">
        <f>CPPE_CO_2017!AE106</f>
        <v>0</v>
      </c>
      <c r="BJ107" s="175"/>
      <c r="BK107" s="176">
        <f>CPPE_CO_2017!AF106</f>
        <v>0</v>
      </c>
      <c r="BL107" s="175"/>
      <c r="BM107" s="176">
        <f>CPPE_CO_2017!AG106</f>
        <v>0</v>
      </c>
      <c r="BN107" s="178" t="s">
        <v>1930</v>
      </c>
      <c r="BO107" s="176">
        <f>CPPE_CO_2017!AH106</f>
        <v>0</v>
      </c>
      <c r="BP107" s="175"/>
      <c r="BQ107" s="176">
        <f>CPPE_CO_2017!AI106</f>
        <v>0</v>
      </c>
      <c r="BR107" s="175"/>
      <c r="BS107" s="176">
        <f>CPPE_CO_2017!AJ106</f>
        <v>0</v>
      </c>
      <c r="BT107" s="175"/>
      <c r="BU107" s="176">
        <f>CPPE_CO_2017!AK106</f>
        <v>0</v>
      </c>
      <c r="BV107" s="175"/>
      <c r="BW107" s="176">
        <f>CPPE_CO_2017!AL106</f>
        <v>0</v>
      </c>
      <c r="BX107" s="175" t="s">
        <v>1931</v>
      </c>
      <c r="BY107" s="176">
        <f>CPPE_CO_2017!AM106</f>
        <v>0</v>
      </c>
      <c r="BZ107" s="175" t="s">
        <v>1932</v>
      </c>
      <c r="CA107" s="176">
        <f>CPPE_CO_2017!AN106</f>
        <v>1</v>
      </c>
      <c r="CB107" s="175" t="s">
        <v>1933</v>
      </c>
      <c r="CC107" s="176">
        <f>CPPE_CO_2017!AO106</f>
        <v>0</v>
      </c>
      <c r="CD107" s="175"/>
      <c r="CE107" s="176">
        <f>CPPE_CO_2017!AP106</f>
        <v>0</v>
      </c>
      <c r="CF107" s="175"/>
      <c r="CG107" s="176">
        <f>CPPE_CO_2017!AQ106</f>
        <v>0</v>
      </c>
      <c r="CH107" s="178"/>
      <c r="CI107" s="177">
        <v>0</v>
      </c>
      <c r="CJ107" s="175" t="s">
        <v>1934</v>
      </c>
      <c r="CK107" s="176">
        <f>CPPE_CO_2017!AS106</f>
        <v>0</v>
      </c>
      <c r="CL107" s="175"/>
      <c r="CM107" s="177">
        <v>0</v>
      </c>
      <c r="CN107" s="175"/>
      <c r="CO107" s="180"/>
    </row>
    <row r="108" spans="2:93" s="168" customFormat="1" ht="80.099999999999994" customHeight="1" x14ac:dyDescent="0.25">
      <c r="B108" s="173" t="s">
        <v>100</v>
      </c>
      <c r="C108" s="166" t="s">
        <v>217</v>
      </c>
      <c r="D108" s="167" t="str">
        <f t="shared" si="3"/>
        <v>Shallow Water Development and Management (646)</v>
      </c>
      <c r="E108" s="174">
        <f>CPPE_CO_2017!C107</f>
        <v>0</v>
      </c>
      <c r="F108" s="175"/>
      <c r="G108" s="176">
        <f>CPPE_CO_2017!D107</f>
        <v>0</v>
      </c>
      <c r="H108" s="175"/>
      <c r="I108" s="177">
        <f>CPPE_CO_2017!E107</f>
        <v>0</v>
      </c>
      <c r="J108" s="175"/>
      <c r="K108" s="177">
        <f>CPPE_CO_2017!F107</f>
        <v>0</v>
      </c>
      <c r="L108" s="175"/>
      <c r="M108" s="176">
        <f>CPPE_CO_2017!G107</f>
        <v>0</v>
      </c>
      <c r="N108" s="175"/>
      <c r="O108" s="176">
        <f>CPPE_CO_2017!H107</f>
        <v>1</v>
      </c>
      <c r="P108" s="175" t="s">
        <v>519</v>
      </c>
      <c r="Q108" s="176">
        <f>CPPE_CO_2017!I107</f>
        <v>0</v>
      </c>
      <c r="R108" s="175"/>
      <c r="S108" s="176">
        <f>CPPE_CO_2017!J107</f>
        <v>0</v>
      </c>
      <c r="T108" s="178"/>
      <c r="U108" s="176">
        <f>CPPE_CO_2017!K107</f>
        <v>0</v>
      </c>
      <c r="V108" s="175"/>
      <c r="W108" s="176">
        <f>CPPE_CO_2017!L107</f>
        <v>0</v>
      </c>
      <c r="X108" s="175"/>
      <c r="Y108" s="176">
        <f>CPPE_CO_2017!M107</f>
        <v>2</v>
      </c>
      <c r="Z108" s="175" t="s">
        <v>447</v>
      </c>
      <c r="AA108" s="176">
        <f>CPPE_CO_2017!N107</f>
        <v>0</v>
      </c>
      <c r="AB108" s="175"/>
      <c r="AC108" s="176">
        <f>CPPE_CO_2017!O107</f>
        <v>0</v>
      </c>
      <c r="AD108" s="175"/>
      <c r="AE108" s="176">
        <f>CPPE_CO_2017!P107</f>
        <v>0</v>
      </c>
      <c r="AF108" s="178"/>
      <c r="AG108" s="176">
        <f>CPPE_CO_2017!Q107</f>
        <v>0</v>
      </c>
      <c r="AH108" s="175"/>
      <c r="AI108" s="176">
        <f>CPPE_CO_2017!R107</f>
        <v>0</v>
      </c>
      <c r="AJ108" s="175"/>
      <c r="AK108" s="176">
        <f>CPPE_CO_2017!S107</f>
        <v>0</v>
      </c>
      <c r="AL108" s="178"/>
      <c r="AM108" s="176">
        <f>CPPE_CO_2017!T107</f>
        <v>1</v>
      </c>
      <c r="AN108" s="175" t="s">
        <v>422</v>
      </c>
      <c r="AO108" s="176">
        <f>CPPE_CO_2017!U107</f>
        <v>1</v>
      </c>
      <c r="AP108" s="175" t="s">
        <v>422</v>
      </c>
      <c r="AQ108" s="176">
        <f>CPPE_CO_2017!V107</f>
        <v>0</v>
      </c>
      <c r="AR108" s="178"/>
      <c r="AS108" s="176">
        <f>CPPE_CO_2017!W107</f>
        <v>-1</v>
      </c>
      <c r="AT108" s="178" t="s">
        <v>520</v>
      </c>
      <c r="AU108" s="176">
        <f>CPPE_CO_2017!X107</f>
        <v>2</v>
      </c>
      <c r="AV108" s="175" t="s">
        <v>521</v>
      </c>
      <c r="AW108" s="176">
        <f>CPPE_CO_2017!Y107</f>
        <v>-1</v>
      </c>
      <c r="AX108" s="175" t="s">
        <v>522</v>
      </c>
      <c r="AY108" s="176">
        <f>CPPE_CO_2017!Z107</f>
        <v>2</v>
      </c>
      <c r="AZ108" s="175" t="s">
        <v>523</v>
      </c>
      <c r="BA108" s="176">
        <f>CPPE_CO_2017!AA107</f>
        <v>0</v>
      </c>
      <c r="BB108" s="175" t="s">
        <v>524</v>
      </c>
      <c r="BC108" s="176">
        <f>CPPE_CO_2017!AB107</f>
        <v>2</v>
      </c>
      <c r="BD108" s="175" t="s">
        <v>427</v>
      </c>
      <c r="BE108" s="176">
        <f>CPPE_CO_2017!AC107</f>
        <v>1</v>
      </c>
      <c r="BF108" s="175" t="s">
        <v>525</v>
      </c>
      <c r="BG108" s="176">
        <f>CPPE_CO_2017!AD107</f>
        <v>0</v>
      </c>
      <c r="BH108" s="175"/>
      <c r="BI108" s="176">
        <f>CPPE_CO_2017!AE107</f>
        <v>0</v>
      </c>
      <c r="BJ108" s="175"/>
      <c r="BK108" s="176">
        <f>CPPE_CO_2017!AF107</f>
        <v>0</v>
      </c>
      <c r="BL108" s="175" t="s">
        <v>526</v>
      </c>
      <c r="BM108" s="176">
        <f>CPPE_CO_2017!AG107</f>
        <v>0</v>
      </c>
      <c r="BN108" s="178"/>
      <c r="BO108" s="176">
        <f>CPPE_CO_2017!AH107</f>
        <v>2</v>
      </c>
      <c r="BP108" s="175" t="s">
        <v>430</v>
      </c>
      <c r="BQ108" s="176">
        <f>CPPE_CO_2017!AI107</f>
        <v>4</v>
      </c>
      <c r="BR108" s="175" t="s">
        <v>527</v>
      </c>
      <c r="BS108" s="176">
        <f>CPPE_CO_2017!AJ107</f>
        <v>1</v>
      </c>
      <c r="BT108" s="175" t="s">
        <v>528</v>
      </c>
      <c r="BU108" s="176">
        <f>CPPE_CO_2017!AK107</f>
        <v>0</v>
      </c>
      <c r="BV108" s="175"/>
      <c r="BW108" s="176">
        <f>CPPE_CO_2017!AL107</f>
        <v>4</v>
      </c>
      <c r="BX108" s="175" t="s">
        <v>529</v>
      </c>
      <c r="BY108" s="176">
        <f>CPPE_CO_2017!AM107</f>
        <v>2</v>
      </c>
      <c r="BZ108" s="175" t="s">
        <v>529</v>
      </c>
      <c r="CA108" s="176">
        <f>CPPE_CO_2017!AN107</f>
        <v>2</v>
      </c>
      <c r="CB108" s="175" t="s">
        <v>530</v>
      </c>
      <c r="CC108" s="176">
        <f>CPPE_CO_2017!AO107</f>
        <v>4</v>
      </c>
      <c r="CD108" s="175" t="s">
        <v>531</v>
      </c>
      <c r="CE108" s="176">
        <f>CPPE_CO_2017!AP107</f>
        <v>1</v>
      </c>
      <c r="CF108" s="175" t="s">
        <v>437</v>
      </c>
      <c r="CG108" s="176">
        <f>CPPE_CO_2017!AQ107</f>
        <v>0</v>
      </c>
      <c r="CH108" s="178"/>
      <c r="CI108" s="181">
        <v>0</v>
      </c>
      <c r="CJ108" s="175"/>
      <c r="CK108" s="176">
        <f>CPPE_CO_2017!AS107</f>
        <v>0</v>
      </c>
      <c r="CL108" s="175"/>
      <c r="CM108" s="181">
        <v>0</v>
      </c>
      <c r="CN108" s="175"/>
      <c r="CO108" s="180"/>
    </row>
    <row r="109" spans="2:93" s="168" customFormat="1" ht="80.099999999999994" customHeight="1" x14ac:dyDescent="0.25">
      <c r="B109" s="173" t="s">
        <v>101</v>
      </c>
      <c r="C109" s="166" t="s">
        <v>304</v>
      </c>
      <c r="D109" s="167" t="str">
        <f t="shared" si="3"/>
        <v>Silvopasture Establishment (381)</v>
      </c>
      <c r="E109" s="174">
        <f>CPPE_CO_2017!C108</f>
        <v>4</v>
      </c>
      <c r="F109" s="175" t="s">
        <v>1720</v>
      </c>
      <c r="G109" s="176">
        <f>CPPE_CO_2017!D108</f>
        <v>3</v>
      </c>
      <c r="H109" s="175" t="s">
        <v>1721</v>
      </c>
      <c r="I109" s="177">
        <f>CPPE_CO_2017!E108</f>
        <v>1</v>
      </c>
      <c r="J109" s="175" t="s">
        <v>1720</v>
      </c>
      <c r="K109" s="177">
        <f>CPPE_CO_2017!F108</f>
        <v>0</v>
      </c>
      <c r="L109" s="175" t="s">
        <v>1720</v>
      </c>
      <c r="M109" s="176">
        <f>CPPE_CO_2017!G108</f>
        <v>0</v>
      </c>
      <c r="N109" s="175" t="s">
        <v>1722</v>
      </c>
      <c r="O109" s="176">
        <f>CPPE_CO_2017!H108</f>
        <v>2</v>
      </c>
      <c r="P109" s="175" t="s">
        <v>1723</v>
      </c>
      <c r="Q109" s="176">
        <f>CPPE_CO_2017!I108</f>
        <v>0</v>
      </c>
      <c r="R109" s="175" t="s">
        <v>1724</v>
      </c>
      <c r="S109" s="176">
        <f>CPPE_CO_2017!J108</f>
        <v>0</v>
      </c>
      <c r="T109" s="178"/>
      <c r="U109" s="176">
        <f>CPPE_CO_2017!K108</f>
        <v>0</v>
      </c>
      <c r="V109" s="175" t="s">
        <v>1725</v>
      </c>
      <c r="W109" s="176">
        <f>CPPE_CO_2017!L108</f>
        <v>1</v>
      </c>
      <c r="X109" s="175" t="s">
        <v>1726</v>
      </c>
      <c r="Y109" s="176">
        <f>CPPE_CO_2017!M108</f>
        <v>0</v>
      </c>
      <c r="Z109" s="175" t="s">
        <v>1727</v>
      </c>
      <c r="AA109" s="176">
        <f>CPPE_CO_2017!N108</f>
        <v>1</v>
      </c>
      <c r="AB109" s="175" t="s">
        <v>1728</v>
      </c>
      <c r="AC109" s="176">
        <f>CPPE_CO_2017!O108</f>
        <v>2</v>
      </c>
      <c r="AD109" s="175" t="s">
        <v>1729</v>
      </c>
      <c r="AE109" s="176">
        <f>CPPE_CO_2017!P108</f>
        <v>-1</v>
      </c>
      <c r="AF109" s="178" t="s">
        <v>1730</v>
      </c>
      <c r="AG109" s="176">
        <f>CPPE_CO_2017!Q108</f>
        <v>-1</v>
      </c>
      <c r="AH109" s="175" t="s">
        <v>1731</v>
      </c>
      <c r="AI109" s="176">
        <f>CPPE_CO_2017!R108</f>
        <v>1</v>
      </c>
      <c r="AJ109" s="175" t="s">
        <v>1732</v>
      </c>
      <c r="AK109" s="176">
        <f>CPPE_CO_2017!S108</f>
        <v>1</v>
      </c>
      <c r="AL109" s="178" t="s">
        <v>1733</v>
      </c>
      <c r="AM109" s="176">
        <f>CPPE_CO_2017!T108</f>
        <v>2</v>
      </c>
      <c r="AN109" s="175" t="s">
        <v>1734</v>
      </c>
      <c r="AO109" s="176">
        <f>CPPE_CO_2017!U108</f>
        <v>0</v>
      </c>
      <c r="AP109" s="175" t="s">
        <v>1735</v>
      </c>
      <c r="AQ109" s="176">
        <f>CPPE_CO_2017!V108</f>
        <v>0</v>
      </c>
      <c r="AR109" s="178" t="s">
        <v>1736</v>
      </c>
      <c r="AS109" s="176">
        <f>CPPE_CO_2017!W108</f>
        <v>0</v>
      </c>
      <c r="AT109" s="178" t="s">
        <v>1737</v>
      </c>
      <c r="AU109" s="176">
        <f>CPPE_CO_2017!X108</f>
        <v>0</v>
      </c>
      <c r="AV109" s="175" t="s">
        <v>1738</v>
      </c>
      <c r="AW109" s="176">
        <f>CPPE_CO_2017!Y108</f>
        <v>0</v>
      </c>
      <c r="AX109" s="175" t="s">
        <v>1738</v>
      </c>
      <c r="AY109" s="176">
        <f>CPPE_CO_2017!Z108</f>
        <v>0</v>
      </c>
      <c r="AZ109" s="175" t="s">
        <v>1739</v>
      </c>
      <c r="BA109" s="176">
        <f>CPPE_CO_2017!AA108</f>
        <v>0</v>
      </c>
      <c r="BB109" s="175" t="s">
        <v>1740</v>
      </c>
      <c r="BC109" s="176">
        <f>CPPE_CO_2017!AB108</f>
        <v>1</v>
      </c>
      <c r="BD109" s="175" t="s">
        <v>1741</v>
      </c>
      <c r="BE109" s="176">
        <f>CPPE_CO_2017!AC108</f>
        <v>1</v>
      </c>
      <c r="BF109" s="175" t="s">
        <v>1742</v>
      </c>
      <c r="BG109" s="176">
        <f>CPPE_CO_2017!AD108</f>
        <v>2</v>
      </c>
      <c r="BH109" s="175" t="s">
        <v>1743</v>
      </c>
      <c r="BI109" s="176">
        <f>CPPE_CO_2017!AE108</f>
        <v>0</v>
      </c>
      <c r="BJ109" s="175"/>
      <c r="BK109" s="176">
        <f>CPPE_CO_2017!AF108</f>
        <v>4</v>
      </c>
      <c r="BL109" s="175" t="s">
        <v>1744</v>
      </c>
      <c r="BM109" s="176">
        <f>CPPE_CO_2017!AG108</f>
        <v>0</v>
      </c>
      <c r="BN109" s="178" t="s">
        <v>1745</v>
      </c>
      <c r="BO109" s="176">
        <f>CPPE_CO_2017!AH108</f>
        <v>4</v>
      </c>
      <c r="BP109" s="175" t="s">
        <v>516</v>
      </c>
      <c r="BQ109" s="176">
        <f>CPPE_CO_2017!AI108</f>
        <v>0</v>
      </c>
      <c r="BR109" s="175" t="s">
        <v>1746</v>
      </c>
      <c r="BS109" s="176">
        <f>CPPE_CO_2017!AJ108</f>
        <v>-1</v>
      </c>
      <c r="BT109" s="175" t="s">
        <v>432</v>
      </c>
      <c r="BU109" s="176">
        <f>CPPE_CO_2017!AK108</f>
        <v>1</v>
      </c>
      <c r="BV109" s="175" t="s">
        <v>1747</v>
      </c>
      <c r="BW109" s="176">
        <f>CPPE_CO_2017!AL108</f>
        <v>2</v>
      </c>
      <c r="BX109" s="175" t="s">
        <v>1748</v>
      </c>
      <c r="BY109" s="176">
        <f>CPPE_CO_2017!AM108</f>
        <v>2</v>
      </c>
      <c r="BZ109" s="175" t="s">
        <v>1749</v>
      </c>
      <c r="CA109" s="176">
        <f>CPPE_CO_2017!AN108</f>
        <v>0</v>
      </c>
      <c r="CB109" s="175"/>
      <c r="CC109" s="176">
        <f>CPPE_CO_2017!AO108</f>
        <v>0</v>
      </c>
      <c r="CD109" s="175" t="s">
        <v>1750</v>
      </c>
      <c r="CE109" s="176">
        <f>CPPE_CO_2017!AP108</f>
        <v>5</v>
      </c>
      <c r="CF109" s="175" t="s">
        <v>1751</v>
      </c>
      <c r="CG109" s="176">
        <f>CPPE_CO_2017!AQ108</f>
        <v>4</v>
      </c>
      <c r="CH109" s="175" t="s">
        <v>1752</v>
      </c>
      <c r="CI109" s="177">
        <v>0</v>
      </c>
      <c r="CJ109" s="175"/>
      <c r="CK109" s="176">
        <f>CPPE_CO_2017!AS108</f>
        <v>0</v>
      </c>
      <c r="CL109" s="175" t="s">
        <v>1613</v>
      </c>
      <c r="CM109" s="177">
        <v>2</v>
      </c>
      <c r="CN109" s="175" t="s">
        <v>1753</v>
      </c>
      <c r="CO109" s="179" t="s">
        <v>1754</v>
      </c>
    </row>
    <row r="110" spans="2:93" s="168" customFormat="1" ht="80.099999999999994" customHeight="1" x14ac:dyDescent="0.25">
      <c r="B110" s="173" t="s">
        <v>102</v>
      </c>
      <c r="C110" s="166" t="s">
        <v>254</v>
      </c>
      <c r="D110" s="167" t="str">
        <f t="shared" si="3"/>
        <v>Spoil Spreading (572)</v>
      </c>
      <c r="E110" s="174">
        <f>CPPE_CO_2017!C109</f>
        <v>0</v>
      </c>
      <c r="F110" s="175" t="s">
        <v>1037</v>
      </c>
      <c r="G110" s="176">
        <f>CPPE_CO_2017!D109</f>
        <v>0</v>
      </c>
      <c r="H110" s="175" t="s">
        <v>1037</v>
      </c>
      <c r="I110" s="177">
        <f>CPPE_CO_2017!E109</f>
        <v>0</v>
      </c>
      <c r="J110" s="175" t="s">
        <v>1037</v>
      </c>
      <c r="K110" s="177">
        <f>CPPE_CO_2017!F109</f>
        <v>0</v>
      </c>
      <c r="L110" s="175" t="s">
        <v>1038</v>
      </c>
      <c r="M110" s="176">
        <f>CPPE_CO_2017!G109</f>
        <v>0</v>
      </c>
      <c r="N110" s="175"/>
      <c r="O110" s="176">
        <f>CPPE_CO_2017!H109</f>
        <v>0</v>
      </c>
      <c r="P110" s="175" t="s">
        <v>1039</v>
      </c>
      <c r="Q110" s="176">
        <f>CPPE_CO_2017!I109</f>
        <v>-1</v>
      </c>
      <c r="R110" s="175" t="s">
        <v>1040</v>
      </c>
      <c r="S110" s="176">
        <f>CPPE_CO_2017!J109</f>
        <v>0</v>
      </c>
      <c r="T110" s="178"/>
      <c r="U110" s="176">
        <f>CPPE_CO_2017!K109</f>
        <v>0</v>
      </c>
      <c r="V110" s="175"/>
      <c r="W110" s="176">
        <f>CPPE_CO_2017!L109</f>
        <v>0</v>
      </c>
      <c r="X110" s="175"/>
      <c r="Y110" s="176">
        <f>CPPE_CO_2017!M109</f>
        <v>0</v>
      </c>
      <c r="Z110" s="175"/>
      <c r="AA110" s="176">
        <f>CPPE_CO_2017!N109</f>
        <v>0</v>
      </c>
      <c r="AB110" s="175"/>
      <c r="AC110" s="176">
        <f>CPPE_CO_2017!O109</f>
        <v>0</v>
      </c>
      <c r="AD110" s="175"/>
      <c r="AE110" s="176">
        <f>CPPE_CO_2017!P109</f>
        <v>0</v>
      </c>
      <c r="AF110" s="178"/>
      <c r="AG110" s="176">
        <f>CPPE_CO_2017!Q109</f>
        <v>0</v>
      </c>
      <c r="AH110" s="175"/>
      <c r="AI110" s="176">
        <f>CPPE_CO_2017!R109</f>
        <v>0</v>
      </c>
      <c r="AJ110" s="175"/>
      <c r="AK110" s="176">
        <f>CPPE_CO_2017!S109</f>
        <v>0</v>
      </c>
      <c r="AL110" s="178"/>
      <c r="AM110" s="176">
        <f>CPPE_CO_2017!T109</f>
        <v>0</v>
      </c>
      <c r="AN110" s="175"/>
      <c r="AO110" s="176">
        <f>CPPE_CO_2017!U109</f>
        <v>0</v>
      </c>
      <c r="AP110" s="175"/>
      <c r="AQ110" s="176">
        <f>CPPE_CO_2017!V109</f>
        <v>0</v>
      </c>
      <c r="AR110" s="178"/>
      <c r="AS110" s="176">
        <f>CPPE_CO_2017!W109</f>
        <v>0</v>
      </c>
      <c r="AT110" s="178"/>
      <c r="AU110" s="176">
        <f>CPPE_CO_2017!X109</f>
        <v>0</v>
      </c>
      <c r="AV110" s="175"/>
      <c r="AW110" s="176">
        <f>CPPE_CO_2017!Y109</f>
        <v>0</v>
      </c>
      <c r="AX110" s="175"/>
      <c r="AY110" s="176">
        <f>CPPE_CO_2017!Z109</f>
        <v>0</v>
      </c>
      <c r="AZ110" s="175" t="s">
        <v>1041</v>
      </c>
      <c r="BA110" s="176">
        <f>CPPE_CO_2017!AA109</f>
        <v>0</v>
      </c>
      <c r="BB110" s="175"/>
      <c r="BC110" s="176">
        <f>CPPE_CO_2017!AB109</f>
        <v>0</v>
      </c>
      <c r="BD110" s="175"/>
      <c r="BE110" s="176">
        <f>CPPE_CO_2017!AC109</f>
        <v>0</v>
      </c>
      <c r="BF110" s="175"/>
      <c r="BG110" s="176">
        <f>CPPE_CO_2017!AD109</f>
        <v>0</v>
      </c>
      <c r="BH110" s="175"/>
      <c r="BI110" s="176">
        <f>CPPE_CO_2017!AE109</f>
        <v>0</v>
      </c>
      <c r="BJ110" s="175"/>
      <c r="BK110" s="176">
        <f>CPPE_CO_2017!AF109</f>
        <v>0</v>
      </c>
      <c r="BL110" s="175" t="s">
        <v>774</v>
      </c>
      <c r="BM110" s="176">
        <f>CPPE_CO_2017!AG109</f>
        <v>0</v>
      </c>
      <c r="BN110" s="178"/>
      <c r="BO110" s="176">
        <f>CPPE_CO_2017!AH109</f>
        <v>0</v>
      </c>
      <c r="BP110" s="175" t="s">
        <v>1042</v>
      </c>
      <c r="BQ110" s="176">
        <f>CPPE_CO_2017!AI109</f>
        <v>0</v>
      </c>
      <c r="BR110" s="175" t="s">
        <v>431</v>
      </c>
      <c r="BS110" s="176">
        <f>CPPE_CO_2017!AJ109</f>
        <v>-2</v>
      </c>
      <c r="BT110" s="175"/>
      <c r="BU110" s="176">
        <f>CPPE_CO_2017!AK109</f>
        <v>0</v>
      </c>
      <c r="BV110" s="175"/>
      <c r="BW110" s="176">
        <f>CPPE_CO_2017!AL109</f>
        <v>-1</v>
      </c>
      <c r="BX110" s="175" t="s">
        <v>1043</v>
      </c>
      <c r="BY110" s="176">
        <f>CPPE_CO_2017!AM109</f>
        <v>-1</v>
      </c>
      <c r="BZ110" s="175" t="s">
        <v>1044</v>
      </c>
      <c r="CA110" s="176">
        <f>CPPE_CO_2017!AN109</f>
        <v>0</v>
      </c>
      <c r="CB110" s="175"/>
      <c r="CC110" s="176">
        <f>CPPE_CO_2017!AO109</f>
        <v>0</v>
      </c>
      <c r="CD110" s="175"/>
      <c r="CE110" s="176">
        <f>CPPE_CO_2017!AP109</f>
        <v>0</v>
      </c>
      <c r="CF110" s="175" t="s">
        <v>1045</v>
      </c>
      <c r="CG110" s="176">
        <f>CPPE_CO_2017!AQ109</f>
        <v>0</v>
      </c>
      <c r="CH110" s="178"/>
      <c r="CI110" s="177">
        <v>0</v>
      </c>
      <c r="CJ110" s="175"/>
      <c r="CK110" s="176">
        <f>CPPE_CO_2017!AS109</f>
        <v>0</v>
      </c>
      <c r="CL110" s="175"/>
      <c r="CM110" s="177">
        <v>0</v>
      </c>
      <c r="CN110" s="175"/>
      <c r="CO110" s="180"/>
    </row>
    <row r="111" spans="2:93" s="168" customFormat="1" ht="80.099999999999994" customHeight="1" x14ac:dyDescent="0.25">
      <c r="B111" s="173" t="s">
        <v>103</v>
      </c>
      <c r="C111" s="170" t="s">
        <v>253</v>
      </c>
      <c r="D111" s="167" t="str">
        <f t="shared" si="3"/>
        <v>Spring Development (574)</v>
      </c>
      <c r="E111" s="174">
        <f>CPPE_CO_2017!C110</f>
        <v>0</v>
      </c>
      <c r="F111" s="175"/>
      <c r="G111" s="176">
        <f>CPPE_CO_2017!D110</f>
        <v>0</v>
      </c>
      <c r="H111" s="175"/>
      <c r="I111" s="177">
        <f>CPPE_CO_2017!E110</f>
        <v>0</v>
      </c>
      <c r="J111" s="175"/>
      <c r="K111" s="177">
        <f>CPPE_CO_2017!F110</f>
        <v>0</v>
      </c>
      <c r="L111" s="175" t="s">
        <v>1023</v>
      </c>
      <c r="M111" s="176">
        <f>CPPE_CO_2017!G110</f>
        <v>0</v>
      </c>
      <c r="N111" s="175" t="s">
        <v>1024</v>
      </c>
      <c r="O111" s="176">
        <f>CPPE_CO_2017!H110</f>
        <v>0</v>
      </c>
      <c r="P111" s="175"/>
      <c r="Q111" s="176">
        <f>CPPE_CO_2017!I110</f>
        <v>0</v>
      </c>
      <c r="R111" s="175" t="s">
        <v>1025</v>
      </c>
      <c r="S111" s="176">
        <f>CPPE_CO_2017!J110</f>
        <v>0</v>
      </c>
      <c r="T111" s="178"/>
      <c r="U111" s="176">
        <f>CPPE_CO_2017!K110</f>
        <v>0</v>
      </c>
      <c r="V111" s="175"/>
      <c r="W111" s="176">
        <f>CPPE_CO_2017!L110</f>
        <v>2</v>
      </c>
      <c r="X111" s="175" t="s">
        <v>1026</v>
      </c>
      <c r="Y111" s="176">
        <f>CPPE_CO_2017!M110</f>
        <v>0</v>
      </c>
      <c r="Z111" s="175" t="s">
        <v>1026</v>
      </c>
      <c r="AA111" s="176">
        <f>CPPE_CO_2017!N110</f>
        <v>2</v>
      </c>
      <c r="AB111" s="175" t="s">
        <v>1027</v>
      </c>
      <c r="AC111" s="176">
        <f>CPPE_CO_2017!O110</f>
        <v>0</v>
      </c>
      <c r="AD111" s="175"/>
      <c r="AE111" s="176">
        <f>CPPE_CO_2017!P110</f>
        <v>0</v>
      </c>
      <c r="AF111" s="178" t="s">
        <v>1028</v>
      </c>
      <c r="AG111" s="176">
        <f>CPPE_CO_2017!Q110</f>
        <v>0</v>
      </c>
      <c r="AH111" s="175" t="s">
        <v>1028</v>
      </c>
      <c r="AI111" s="176">
        <f>CPPE_CO_2017!R110</f>
        <v>0</v>
      </c>
      <c r="AJ111" s="175"/>
      <c r="AK111" s="176">
        <f>CPPE_CO_2017!S110</f>
        <v>0</v>
      </c>
      <c r="AL111" s="178"/>
      <c r="AM111" s="176">
        <f>CPPE_CO_2017!T110</f>
        <v>0</v>
      </c>
      <c r="AN111" s="175"/>
      <c r="AO111" s="176">
        <f>CPPE_CO_2017!U110</f>
        <v>0</v>
      </c>
      <c r="AP111" s="175"/>
      <c r="AQ111" s="176">
        <f>CPPE_CO_2017!V110</f>
        <v>0</v>
      </c>
      <c r="AR111" s="178" t="s">
        <v>1029</v>
      </c>
      <c r="AS111" s="176">
        <f>CPPE_CO_2017!W110</f>
        <v>0</v>
      </c>
      <c r="AT111" s="178"/>
      <c r="AU111" s="176">
        <f>CPPE_CO_2017!X110</f>
        <v>0</v>
      </c>
      <c r="AV111" s="175" t="s">
        <v>1030</v>
      </c>
      <c r="AW111" s="176">
        <f>CPPE_CO_2017!Y110</f>
        <v>0</v>
      </c>
      <c r="AX111" s="175"/>
      <c r="AY111" s="176">
        <f>CPPE_CO_2017!Z110</f>
        <v>0</v>
      </c>
      <c r="AZ111" s="175" t="s">
        <v>722</v>
      </c>
      <c r="BA111" s="176">
        <f>CPPE_CO_2017!AA110</f>
        <v>0</v>
      </c>
      <c r="BB111" s="175" t="s">
        <v>1031</v>
      </c>
      <c r="BC111" s="176">
        <f>CPPE_CO_2017!AB110</f>
        <v>0</v>
      </c>
      <c r="BD111" s="175" t="s">
        <v>1032</v>
      </c>
      <c r="BE111" s="176">
        <f>CPPE_CO_2017!AC110</f>
        <v>0</v>
      </c>
      <c r="BF111" s="175"/>
      <c r="BG111" s="176">
        <f>CPPE_CO_2017!AD110</f>
        <v>0</v>
      </c>
      <c r="BH111" s="175"/>
      <c r="BI111" s="176">
        <f>CPPE_CO_2017!AE110</f>
        <v>0</v>
      </c>
      <c r="BJ111" s="175"/>
      <c r="BK111" s="176">
        <f>CPPE_CO_2017!AF110</f>
        <v>0</v>
      </c>
      <c r="BL111" s="175"/>
      <c r="BM111" s="176">
        <f>CPPE_CO_2017!AG110</f>
        <v>0</v>
      </c>
      <c r="BN111" s="178"/>
      <c r="BO111" s="176">
        <f>CPPE_CO_2017!AH110</f>
        <v>0</v>
      </c>
      <c r="BP111" s="175" t="s">
        <v>1033</v>
      </c>
      <c r="BQ111" s="176">
        <f>CPPE_CO_2017!AI110</f>
        <v>0</v>
      </c>
      <c r="BR111" s="175"/>
      <c r="BS111" s="176">
        <f>CPPE_CO_2017!AJ110</f>
        <v>0</v>
      </c>
      <c r="BT111" s="175"/>
      <c r="BU111" s="176">
        <f>CPPE_CO_2017!AK110</f>
        <v>0</v>
      </c>
      <c r="BV111" s="175"/>
      <c r="BW111" s="176">
        <f>CPPE_CO_2017!AL110</f>
        <v>0</v>
      </c>
      <c r="BX111" s="175"/>
      <c r="BY111" s="176">
        <f>CPPE_CO_2017!AM110</f>
        <v>0</v>
      </c>
      <c r="BZ111" s="175"/>
      <c r="CA111" s="176">
        <f>CPPE_CO_2017!AN110</f>
        <v>3</v>
      </c>
      <c r="CB111" s="175" t="s">
        <v>1034</v>
      </c>
      <c r="CC111" s="176">
        <f>CPPE_CO_2017!AO110</f>
        <v>0</v>
      </c>
      <c r="CD111" s="175" t="s">
        <v>1035</v>
      </c>
      <c r="CE111" s="176">
        <f>CPPE_CO_2017!AP110</f>
        <v>2</v>
      </c>
      <c r="CF111" s="175" t="s">
        <v>567</v>
      </c>
      <c r="CG111" s="176">
        <f>CPPE_CO_2017!AQ110</f>
        <v>0</v>
      </c>
      <c r="CH111" s="178"/>
      <c r="CI111" s="177">
        <v>5</v>
      </c>
      <c r="CJ111" s="175" t="s">
        <v>1036</v>
      </c>
      <c r="CK111" s="176">
        <f>CPPE_CO_2017!AS110</f>
        <v>0</v>
      </c>
      <c r="CL111" s="175"/>
      <c r="CM111" s="177">
        <v>0</v>
      </c>
      <c r="CN111" s="175"/>
      <c r="CO111" s="180"/>
    </row>
    <row r="112" spans="2:93" s="168" customFormat="1" ht="80.099999999999994" customHeight="1" x14ac:dyDescent="0.25">
      <c r="B112" s="173" t="s">
        <v>104</v>
      </c>
      <c r="C112" s="166" t="s">
        <v>281</v>
      </c>
      <c r="D112" s="167" t="str">
        <f t="shared" si="3"/>
        <v>Sprinkler System (442)</v>
      </c>
      <c r="E112" s="174">
        <f>CPPE_CO_2017!C111</f>
        <v>0</v>
      </c>
      <c r="F112" s="175"/>
      <c r="G112" s="176">
        <f>CPPE_CO_2017!D111</f>
        <v>2</v>
      </c>
      <c r="H112" s="175" t="s">
        <v>1445</v>
      </c>
      <c r="I112" s="177">
        <f>CPPE_CO_2017!E111</f>
        <v>0</v>
      </c>
      <c r="J112" s="175"/>
      <c r="K112" s="177">
        <f>CPPE_CO_2017!F111</f>
        <v>0</v>
      </c>
      <c r="L112" s="175"/>
      <c r="M112" s="176">
        <f>CPPE_CO_2017!G111</f>
        <v>0</v>
      </c>
      <c r="N112" s="175"/>
      <c r="O112" s="176">
        <f>CPPE_CO_2017!H111</f>
        <v>0</v>
      </c>
      <c r="P112" s="175"/>
      <c r="Q112" s="176">
        <f>CPPE_CO_2017!I111</f>
        <v>0</v>
      </c>
      <c r="R112" s="175" t="s">
        <v>1463</v>
      </c>
      <c r="S112" s="176">
        <f>CPPE_CO_2017!J111</f>
        <v>0</v>
      </c>
      <c r="T112" s="178"/>
      <c r="U112" s="176">
        <f>CPPE_CO_2017!K111</f>
        <v>2</v>
      </c>
      <c r="V112" s="175" t="s">
        <v>1464</v>
      </c>
      <c r="W112" s="176">
        <f>CPPE_CO_2017!L111</f>
        <v>0</v>
      </c>
      <c r="X112" s="175" t="s">
        <v>1465</v>
      </c>
      <c r="Y112" s="176">
        <f>CPPE_CO_2017!M111</f>
        <v>2</v>
      </c>
      <c r="Z112" s="175" t="s">
        <v>1466</v>
      </c>
      <c r="AA112" s="176">
        <f>CPPE_CO_2017!N111</f>
        <v>1</v>
      </c>
      <c r="AB112" s="175" t="s">
        <v>1467</v>
      </c>
      <c r="AC112" s="176">
        <f>CPPE_CO_2017!O111</f>
        <v>0</v>
      </c>
      <c r="AD112" s="175"/>
      <c r="AE112" s="176">
        <f>CPPE_CO_2017!P111</f>
        <v>4</v>
      </c>
      <c r="AF112" s="178" t="s">
        <v>1468</v>
      </c>
      <c r="AG112" s="176">
        <f>CPPE_CO_2017!Q111</f>
        <v>0</v>
      </c>
      <c r="AH112" s="175"/>
      <c r="AI112" s="176">
        <f>CPPE_CO_2017!R111</f>
        <v>2</v>
      </c>
      <c r="AJ112" s="175" t="s">
        <v>1453</v>
      </c>
      <c r="AK112" s="176">
        <f>CPPE_CO_2017!S111</f>
        <v>2</v>
      </c>
      <c r="AL112" s="178" t="s">
        <v>1454</v>
      </c>
      <c r="AM112" s="176">
        <f>CPPE_CO_2017!T111</f>
        <v>2</v>
      </c>
      <c r="AN112" s="175" t="s">
        <v>1469</v>
      </c>
      <c r="AO112" s="176">
        <f>CPPE_CO_2017!U111</f>
        <v>2</v>
      </c>
      <c r="AP112" s="175" t="s">
        <v>1456</v>
      </c>
      <c r="AQ112" s="176">
        <f>CPPE_CO_2017!V111</f>
        <v>2</v>
      </c>
      <c r="AR112" s="178" t="s">
        <v>1457</v>
      </c>
      <c r="AS112" s="176">
        <f>CPPE_CO_2017!W111</f>
        <v>2</v>
      </c>
      <c r="AT112" s="178" t="s">
        <v>1458</v>
      </c>
      <c r="AU112" s="176">
        <f>CPPE_CO_2017!X111</f>
        <v>2</v>
      </c>
      <c r="AV112" s="175" t="s">
        <v>1470</v>
      </c>
      <c r="AW112" s="176">
        <f>CPPE_CO_2017!Y111</f>
        <v>2</v>
      </c>
      <c r="AX112" s="175" t="s">
        <v>1471</v>
      </c>
      <c r="AY112" s="176">
        <f>CPPE_CO_2017!Z111</f>
        <v>2</v>
      </c>
      <c r="AZ112" s="175" t="s">
        <v>1472</v>
      </c>
      <c r="BA112" s="176">
        <f>CPPE_CO_2017!AA111</f>
        <v>2</v>
      </c>
      <c r="BB112" s="175" t="s">
        <v>1473</v>
      </c>
      <c r="BC112" s="176">
        <f>CPPE_CO_2017!AB111</f>
        <v>2</v>
      </c>
      <c r="BD112" s="175" t="s">
        <v>1474</v>
      </c>
      <c r="BE112" s="176">
        <f>CPPE_CO_2017!AC111</f>
        <v>0</v>
      </c>
      <c r="BF112" s="175" t="s">
        <v>1471</v>
      </c>
      <c r="BG112" s="176">
        <f>CPPE_CO_2017!AD111</f>
        <v>2</v>
      </c>
      <c r="BH112" s="175" t="s">
        <v>1461</v>
      </c>
      <c r="BI112" s="176">
        <f>CPPE_CO_2017!AE111</f>
        <v>0</v>
      </c>
      <c r="BJ112" s="175"/>
      <c r="BK112" s="176">
        <f>CPPE_CO_2017!AF111</f>
        <v>0</v>
      </c>
      <c r="BL112" s="175" t="s">
        <v>1417</v>
      </c>
      <c r="BM112" s="176">
        <f>CPPE_CO_2017!AG111</f>
        <v>0</v>
      </c>
      <c r="BN112" s="178"/>
      <c r="BO112" s="176">
        <f>CPPE_CO_2017!AH111</f>
        <v>2</v>
      </c>
      <c r="BP112" s="175" t="s">
        <v>1442</v>
      </c>
      <c r="BQ112" s="176">
        <f>CPPE_CO_2017!AI111</f>
        <v>0</v>
      </c>
      <c r="BR112" s="175"/>
      <c r="BS112" s="176">
        <f>CPPE_CO_2017!AJ111</f>
        <v>0</v>
      </c>
      <c r="BT112" s="175" t="s">
        <v>1475</v>
      </c>
      <c r="BU112" s="176">
        <f>CPPE_CO_2017!AK111</f>
        <v>0</v>
      </c>
      <c r="BV112" s="175"/>
      <c r="BW112" s="176">
        <f>CPPE_CO_2017!AL111</f>
        <v>0</v>
      </c>
      <c r="BX112" s="175"/>
      <c r="BY112" s="176">
        <f>CPPE_CO_2017!AM111</f>
        <v>0</v>
      </c>
      <c r="BZ112" s="175"/>
      <c r="CA112" s="176">
        <f>CPPE_CO_2017!AN111</f>
        <v>0</v>
      </c>
      <c r="CB112" s="175" t="s">
        <v>1443</v>
      </c>
      <c r="CC112" s="176">
        <f>CPPE_CO_2017!AO111</f>
        <v>0</v>
      </c>
      <c r="CD112" s="175"/>
      <c r="CE112" s="176">
        <f>CPPE_CO_2017!AP111</f>
        <v>0</v>
      </c>
      <c r="CF112" s="175" t="s">
        <v>1419</v>
      </c>
      <c r="CG112" s="176">
        <f>CPPE_CO_2017!AQ111</f>
        <v>0</v>
      </c>
      <c r="CH112" s="178"/>
      <c r="CI112" s="177">
        <v>0</v>
      </c>
      <c r="CJ112" s="175"/>
      <c r="CK112" s="176">
        <f>CPPE_CO_2017!AS111</f>
        <v>2</v>
      </c>
      <c r="CL112" s="175" t="s">
        <v>1476</v>
      </c>
      <c r="CM112" s="177">
        <v>2</v>
      </c>
      <c r="CN112" s="175" t="s">
        <v>1462</v>
      </c>
      <c r="CO112" s="180"/>
    </row>
    <row r="113" spans="2:93" s="168" customFormat="1" ht="80.099999999999994" customHeight="1" x14ac:dyDescent="0.25">
      <c r="B113" s="173" t="s">
        <v>105</v>
      </c>
      <c r="C113" s="166" t="s">
        <v>250</v>
      </c>
      <c r="D113" s="167" t="str">
        <f t="shared" si="3"/>
        <v>Stream Crossing (578)</v>
      </c>
      <c r="E113" s="174">
        <f>CPPE_CO_2017!C112</f>
        <v>0</v>
      </c>
      <c r="F113" s="175"/>
      <c r="G113" s="176">
        <f>CPPE_CO_2017!D112</f>
        <v>0</v>
      </c>
      <c r="H113" s="175"/>
      <c r="I113" s="177">
        <f>CPPE_CO_2017!E112</f>
        <v>0</v>
      </c>
      <c r="J113" s="175"/>
      <c r="K113" s="177">
        <f>CPPE_CO_2017!F112</f>
        <v>0</v>
      </c>
      <c r="L113" s="175"/>
      <c r="M113" s="176">
        <f>CPPE_CO_2017!G112</f>
        <v>2</v>
      </c>
      <c r="N113" s="175" t="s">
        <v>999</v>
      </c>
      <c r="O113" s="176">
        <f>CPPE_CO_2017!H112</f>
        <v>0</v>
      </c>
      <c r="P113" s="175"/>
      <c r="Q113" s="176">
        <f>CPPE_CO_2017!I112</f>
        <v>0</v>
      </c>
      <c r="R113" s="175"/>
      <c r="S113" s="176">
        <f>CPPE_CO_2017!J112</f>
        <v>0</v>
      </c>
      <c r="T113" s="178"/>
      <c r="U113" s="176">
        <f>CPPE_CO_2017!K112</f>
        <v>0</v>
      </c>
      <c r="V113" s="175"/>
      <c r="W113" s="176">
        <f>CPPE_CO_2017!L112</f>
        <v>0</v>
      </c>
      <c r="X113" s="175"/>
      <c r="Y113" s="176">
        <f>CPPE_CO_2017!M112</f>
        <v>0</v>
      </c>
      <c r="Z113" s="175"/>
      <c r="AA113" s="176">
        <f>CPPE_CO_2017!N112</f>
        <v>0</v>
      </c>
      <c r="AB113" s="175"/>
      <c r="AC113" s="176">
        <f>CPPE_CO_2017!O112</f>
        <v>0</v>
      </c>
      <c r="AD113" s="175"/>
      <c r="AE113" s="176">
        <f>CPPE_CO_2017!P112</f>
        <v>0</v>
      </c>
      <c r="AF113" s="178"/>
      <c r="AG113" s="176">
        <f>CPPE_CO_2017!Q112</f>
        <v>0</v>
      </c>
      <c r="AH113" s="175"/>
      <c r="AI113" s="176">
        <f>CPPE_CO_2017!R112</f>
        <v>0</v>
      </c>
      <c r="AJ113" s="175"/>
      <c r="AK113" s="176">
        <f>CPPE_CO_2017!S112</f>
        <v>0</v>
      </c>
      <c r="AL113" s="178"/>
      <c r="AM113" s="176">
        <f>CPPE_CO_2017!T112</f>
        <v>1</v>
      </c>
      <c r="AN113" s="175" t="s">
        <v>1000</v>
      </c>
      <c r="AO113" s="176">
        <f>CPPE_CO_2017!U112</f>
        <v>0</v>
      </c>
      <c r="AP113" s="175"/>
      <c r="AQ113" s="176">
        <f>CPPE_CO_2017!V112</f>
        <v>0</v>
      </c>
      <c r="AR113" s="178"/>
      <c r="AS113" s="176">
        <f>CPPE_CO_2017!W112</f>
        <v>0</v>
      </c>
      <c r="AT113" s="178"/>
      <c r="AU113" s="176">
        <f>CPPE_CO_2017!X112</f>
        <v>1</v>
      </c>
      <c r="AV113" s="175" t="s">
        <v>1000</v>
      </c>
      <c r="AW113" s="176">
        <f>CPPE_CO_2017!Y112</f>
        <v>0</v>
      </c>
      <c r="AX113" s="175"/>
      <c r="AY113" s="176">
        <f>CPPE_CO_2017!Z112</f>
        <v>0</v>
      </c>
      <c r="AZ113" s="175" t="s">
        <v>1001</v>
      </c>
      <c r="BA113" s="176">
        <f>CPPE_CO_2017!AA112</f>
        <v>0</v>
      </c>
      <c r="BB113" s="175"/>
      <c r="BC113" s="176">
        <f>CPPE_CO_2017!AB112</f>
        <v>2</v>
      </c>
      <c r="BD113" s="175"/>
      <c r="BE113" s="176">
        <f>CPPE_CO_2017!AC112</f>
        <v>0</v>
      </c>
      <c r="BF113" s="175"/>
      <c r="BG113" s="176">
        <f>CPPE_CO_2017!AD112</f>
        <v>0</v>
      </c>
      <c r="BH113" s="175"/>
      <c r="BI113" s="176">
        <f>CPPE_CO_2017!AE112</f>
        <v>0</v>
      </c>
      <c r="BJ113" s="175"/>
      <c r="BK113" s="176">
        <f>CPPE_CO_2017!AF112</f>
        <v>0</v>
      </c>
      <c r="BL113" s="175"/>
      <c r="BM113" s="176">
        <f>CPPE_CO_2017!AG112</f>
        <v>0</v>
      </c>
      <c r="BN113" s="178"/>
      <c r="BO113" s="176">
        <f>CPPE_CO_2017!AH112</f>
        <v>0</v>
      </c>
      <c r="BP113" s="175"/>
      <c r="BQ113" s="176">
        <f>CPPE_CO_2017!AI112</f>
        <v>0</v>
      </c>
      <c r="BR113" s="175"/>
      <c r="BS113" s="176">
        <f>CPPE_CO_2017!AJ112</f>
        <v>0</v>
      </c>
      <c r="BT113" s="175"/>
      <c r="BU113" s="176">
        <f>CPPE_CO_2017!AK112</f>
        <v>0</v>
      </c>
      <c r="BV113" s="175"/>
      <c r="BW113" s="176">
        <f>CPPE_CO_2017!AL112</f>
        <v>0</v>
      </c>
      <c r="BX113" s="175"/>
      <c r="BY113" s="176">
        <f>CPPE_CO_2017!AM112</f>
        <v>0</v>
      </c>
      <c r="BZ113" s="175"/>
      <c r="CA113" s="176">
        <f>CPPE_CO_2017!AN112</f>
        <v>0</v>
      </c>
      <c r="CB113" s="175"/>
      <c r="CC113" s="176">
        <f>CPPE_CO_2017!AO112</f>
        <v>0</v>
      </c>
      <c r="CD113" s="175"/>
      <c r="CE113" s="176">
        <f>CPPE_CO_2017!AP112</f>
        <v>2</v>
      </c>
      <c r="CF113" s="175" t="s">
        <v>567</v>
      </c>
      <c r="CG113" s="176">
        <f>CPPE_CO_2017!AQ112</f>
        <v>0</v>
      </c>
      <c r="CH113" s="178"/>
      <c r="CI113" s="177">
        <v>2</v>
      </c>
      <c r="CJ113" s="175" t="s">
        <v>1002</v>
      </c>
      <c r="CK113" s="176">
        <f>CPPE_CO_2017!AS112</f>
        <v>0</v>
      </c>
      <c r="CL113" s="175"/>
      <c r="CM113" s="177">
        <v>0</v>
      </c>
      <c r="CN113" s="175"/>
      <c r="CO113" s="180"/>
    </row>
    <row r="114" spans="2:93" s="168" customFormat="1" ht="80.099999999999994" customHeight="1" x14ac:dyDescent="0.25">
      <c r="B114" s="173" t="s">
        <v>106</v>
      </c>
      <c r="C114" s="166" t="s">
        <v>294</v>
      </c>
      <c r="D114" s="167" t="str">
        <f t="shared" si="3"/>
        <v>Stream Habitat Improvement and Management (395)</v>
      </c>
      <c r="E114" s="174">
        <f>CPPE_CO_2017!C113</f>
        <v>0</v>
      </c>
      <c r="F114" s="175"/>
      <c r="G114" s="176">
        <f>CPPE_CO_2017!D113</f>
        <v>0</v>
      </c>
      <c r="H114" s="175"/>
      <c r="I114" s="177">
        <f>CPPE_CO_2017!E113</f>
        <v>0</v>
      </c>
      <c r="J114" s="175"/>
      <c r="K114" s="177">
        <f>CPPE_CO_2017!F113</f>
        <v>0</v>
      </c>
      <c r="L114" s="175"/>
      <c r="M114" s="176">
        <f>CPPE_CO_2017!G113</f>
        <v>5</v>
      </c>
      <c r="N114" s="175" t="s">
        <v>1591</v>
      </c>
      <c r="O114" s="176">
        <f>CPPE_CO_2017!H113</f>
        <v>0</v>
      </c>
      <c r="P114" s="175"/>
      <c r="Q114" s="176">
        <f>CPPE_CO_2017!I113</f>
        <v>0</v>
      </c>
      <c r="R114" s="175"/>
      <c r="S114" s="176">
        <f>CPPE_CO_2017!J113</f>
        <v>0</v>
      </c>
      <c r="T114" s="178"/>
      <c r="U114" s="176">
        <f>CPPE_CO_2017!K113</f>
        <v>0</v>
      </c>
      <c r="V114" s="175"/>
      <c r="W114" s="176">
        <f>CPPE_CO_2017!L113</f>
        <v>0</v>
      </c>
      <c r="X114" s="175"/>
      <c r="Y114" s="176">
        <f>CPPE_CO_2017!M113</f>
        <v>0</v>
      </c>
      <c r="Z114" s="175"/>
      <c r="AA114" s="176">
        <f>CPPE_CO_2017!N113</f>
        <v>0</v>
      </c>
      <c r="AB114" s="175"/>
      <c r="AC114" s="176">
        <f>CPPE_CO_2017!O113</f>
        <v>0</v>
      </c>
      <c r="AD114" s="175"/>
      <c r="AE114" s="176">
        <f>CPPE_CO_2017!P113</f>
        <v>0</v>
      </c>
      <c r="AF114" s="178"/>
      <c r="AG114" s="176">
        <f>CPPE_CO_2017!Q113</f>
        <v>0</v>
      </c>
      <c r="AH114" s="175"/>
      <c r="AI114" s="176">
        <f>CPPE_CO_2017!R113</f>
        <v>0</v>
      </c>
      <c r="AJ114" s="175"/>
      <c r="AK114" s="176">
        <f>CPPE_CO_2017!S113</f>
        <v>0</v>
      </c>
      <c r="AL114" s="178"/>
      <c r="AM114" s="176">
        <f>CPPE_CO_2017!T113</f>
        <v>0</v>
      </c>
      <c r="AN114" s="175"/>
      <c r="AO114" s="176">
        <f>CPPE_CO_2017!U113</f>
        <v>0</v>
      </c>
      <c r="AP114" s="175"/>
      <c r="AQ114" s="176">
        <f>CPPE_CO_2017!V113</f>
        <v>0</v>
      </c>
      <c r="AR114" s="178"/>
      <c r="AS114" s="176">
        <f>CPPE_CO_2017!W113</f>
        <v>0</v>
      </c>
      <c r="AT114" s="178"/>
      <c r="AU114" s="176">
        <f>CPPE_CO_2017!X113</f>
        <v>0</v>
      </c>
      <c r="AV114" s="175"/>
      <c r="AW114" s="176">
        <f>CPPE_CO_2017!Y113</f>
        <v>0</v>
      </c>
      <c r="AX114" s="175"/>
      <c r="AY114" s="176">
        <f>CPPE_CO_2017!Z113</f>
        <v>2</v>
      </c>
      <c r="AZ114" s="175" t="s">
        <v>1592</v>
      </c>
      <c r="BA114" s="176">
        <f>CPPE_CO_2017!AA113</f>
        <v>2</v>
      </c>
      <c r="BB114" s="175" t="s">
        <v>1593</v>
      </c>
      <c r="BC114" s="176">
        <f>CPPE_CO_2017!AB113</f>
        <v>0</v>
      </c>
      <c r="BD114" s="175"/>
      <c r="BE114" s="176">
        <f>CPPE_CO_2017!AC113</f>
        <v>0</v>
      </c>
      <c r="BF114" s="175"/>
      <c r="BG114" s="176">
        <f>CPPE_CO_2017!AD113</f>
        <v>0</v>
      </c>
      <c r="BH114" s="175"/>
      <c r="BI114" s="176">
        <f>CPPE_CO_2017!AE113</f>
        <v>0</v>
      </c>
      <c r="BJ114" s="175"/>
      <c r="BK114" s="176">
        <f>CPPE_CO_2017!AF113</f>
        <v>1</v>
      </c>
      <c r="BL114" s="175" t="s">
        <v>541</v>
      </c>
      <c r="BM114" s="176">
        <f>CPPE_CO_2017!AG113</f>
        <v>0</v>
      </c>
      <c r="BN114" s="178"/>
      <c r="BO114" s="176">
        <f>CPPE_CO_2017!AH113</f>
        <v>4</v>
      </c>
      <c r="BP114" s="175" t="s">
        <v>1594</v>
      </c>
      <c r="BQ114" s="176">
        <f>CPPE_CO_2017!AI113</f>
        <v>4</v>
      </c>
      <c r="BR114" s="175" t="s">
        <v>1595</v>
      </c>
      <c r="BS114" s="176">
        <f>CPPE_CO_2017!AJ113</f>
        <v>4</v>
      </c>
      <c r="BT114" s="175" t="s">
        <v>432</v>
      </c>
      <c r="BU114" s="176">
        <f>CPPE_CO_2017!AK113</f>
        <v>0</v>
      </c>
      <c r="BV114" s="175"/>
      <c r="BW114" s="176">
        <f>CPPE_CO_2017!AL113</f>
        <v>2</v>
      </c>
      <c r="BX114" s="175" t="s">
        <v>1596</v>
      </c>
      <c r="BY114" s="176">
        <f>CPPE_CO_2017!AM113</f>
        <v>3</v>
      </c>
      <c r="BZ114" s="175" t="s">
        <v>1597</v>
      </c>
      <c r="CA114" s="176">
        <f>CPPE_CO_2017!AN113</f>
        <v>3</v>
      </c>
      <c r="CB114" s="175" t="s">
        <v>1598</v>
      </c>
      <c r="CC114" s="176">
        <f>CPPE_CO_2017!AO113</f>
        <v>4</v>
      </c>
      <c r="CD114" s="175" t="s">
        <v>1599</v>
      </c>
      <c r="CE114" s="176">
        <f>CPPE_CO_2017!AP113</f>
        <v>0</v>
      </c>
      <c r="CF114" s="175" t="s">
        <v>1600</v>
      </c>
      <c r="CG114" s="176">
        <f>CPPE_CO_2017!AQ113</f>
        <v>0</v>
      </c>
      <c r="CH114" s="178"/>
      <c r="CI114" s="181">
        <v>0</v>
      </c>
      <c r="CJ114" s="175"/>
      <c r="CK114" s="176">
        <f>CPPE_CO_2017!AS113</f>
        <v>0</v>
      </c>
      <c r="CL114" s="175" t="s">
        <v>348</v>
      </c>
      <c r="CM114" s="181">
        <v>0</v>
      </c>
      <c r="CN114" s="175" t="s">
        <v>348</v>
      </c>
      <c r="CO114" s="180"/>
    </row>
    <row r="115" spans="2:93" s="168" customFormat="1" ht="80.099999999999994" customHeight="1" x14ac:dyDescent="0.25">
      <c r="B115" s="173" t="s">
        <v>107</v>
      </c>
      <c r="C115" s="166" t="s">
        <v>249</v>
      </c>
      <c r="D115" s="167" t="str">
        <f t="shared" si="3"/>
        <v>Streambank and Shoreline Protection (580)</v>
      </c>
      <c r="E115" s="174">
        <f>CPPE_CO_2017!C114</f>
        <v>0</v>
      </c>
      <c r="F115" s="175"/>
      <c r="G115" s="176">
        <f>CPPE_CO_2017!D114</f>
        <v>0</v>
      </c>
      <c r="H115" s="175"/>
      <c r="I115" s="177">
        <f>CPPE_CO_2017!E114</f>
        <v>0</v>
      </c>
      <c r="J115" s="175"/>
      <c r="K115" s="177">
        <f>CPPE_CO_2017!F114</f>
        <v>0</v>
      </c>
      <c r="L115" s="175"/>
      <c r="M115" s="176">
        <f>CPPE_CO_2017!G114</f>
        <v>4</v>
      </c>
      <c r="N115" s="175" t="s">
        <v>986</v>
      </c>
      <c r="O115" s="176">
        <f>CPPE_CO_2017!H114</f>
        <v>0</v>
      </c>
      <c r="P115" s="175"/>
      <c r="Q115" s="176">
        <f>CPPE_CO_2017!I114</f>
        <v>0</v>
      </c>
      <c r="R115" s="175"/>
      <c r="S115" s="176">
        <f>CPPE_CO_2017!J114</f>
        <v>0</v>
      </c>
      <c r="T115" s="178"/>
      <c r="U115" s="176">
        <f>CPPE_CO_2017!K114</f>
        <v>0</v>
      </c>
      <c r="V115" s="175"/>
      <c r="W115" s="176">
        <f>CPPE_CO_2017!L114</f>
        <v>0</v>
      </c>
      <c r="X115" s="175"/>
      <c r="Y115" s="176">
        <f>CPPE_CO_2017!M114</f>
        <v>0</v>
      </c>
      <c r="Z115" s="175"/>
      <c r="AA115" s="176">
        <f>CPPE_CO_2017!N114</f>
        <v>0</v>
      </c>
      <c r="AB115" s="175"/>
      <c r="AC115" s="176">
        <f>CPPE_CO_2017!O114</f>
        <v>0</v>
      </c>
      <c r="AD115" s="175"/>
      <c r="AE115" s="176">
        <f>CPPE_CO_2017!P114</f>
        <v>0</v>
      </c>
      <c r="AF115" s="178"/>
      <c r="AG115" s="176">
        <f>CPPE_CO_2017!Q114</f>
        <v>0</v>
      </c>
      <c r="AH115" s="175"/>
      <c r="AI115" s="176">
        <f>CPPE_CO_2017!R114</f>
        <v>0</v>
      </c>
      <c r="AJ115" s="175"/>
      <c r="AK115" s="176">
        <f>CPPE_CO_2017!S114</f>
        <v>0</v>
      </c>
      <c r="AL115" s="178"/>
      <c r="AM115" s="176">
        <f>CPPE_CO_2017!T114</f>
        <v>0</v>
      </c>
      <c r="AN115" s="175" t="s">
        <v>987</v>
      </c>
      <c r="AO115" s="176">
        <f>CPPE_CO_2017!U114</f>
        <v>0</v>
      </c>
      <c r="AP115" s="175"/>
      <c r="AQ115" s="176">
        <f>CPPE_CO_2017!V114</f>
        <v>0</v>
      </c>
      <c r="AR115" s="178"/>
      <c r="AS115" s="176">
        <f>CPPE_CO_2017!W114</f>
        <v>0</v>
      </c>
      <c r="AT115" s="178"/>
      <c r="AU115" s="176">
        <f>CPPE_CO_2017!X114</f>
        <v>0</v>
      </c>
      <c r="AV115" s="175" t="s">
        <v>988</v>
      </c>
      <c r="AW115" s="176">
        <f>CPPE_CO_2017!Y114</f>
        <v>0</v>
      </c>
      <c r="AX115" s="175"/>
      <c r="AY115" s="176">
        <f>CPPE_CO_2017!Z114</f>
        <v>0</v>
      </c>
      <c r="AZ115" s="175" t="s">
        <v>989</v>
      </c>
      <c r="BA115" s="176">
        <f>CPPE_CO_2017!AA114</f>
        <v>0</v>
      </c>
      <c r="BB115" s="175" t="s">
        <v>990</v>
      </c>
      <c r="BC115" s="176">
        <f>CPPE_CO_2017!AB114</f>
        <v>2</v>
      </c>
      <c r="BD115" s="175"/>
      <c r="BE115" s="176">
        <f>CPPE_CO_2017!AC114</f>
        <v>0</v>
      </c>
      <c r="BF115" s="175"/>
      <c r="BG115" s="176">
        <f>CPPE_CO_2017!AD114</f>
        <v>0</v>
      </c>
      <c r="BH115" s="175"/>
      <c r="BI115" s="176">
        <f>CPPE_CO_2017!AE114</f>
        <v>0</v>
      </c>
      <c r="BJ115" s="175"/>
      <c r="BK115" s="176">
        <f>CPPE_CO_2017!AF114</f>
        <v>1</v>
      </c>
      <c r="BL115" s="175" t="s">
        <v>991</v>
      </c>
      <c r="BM115" s="176">
        <f>CPPE_CO_2017!AG114</f>
        <v>0</v>
      </c>
      <c r="BN115" s="178"/>
      <c r="BO115" s="176">
        <f>CPPE_CO_2017!AH114</f>
        <v>4</v>
      </c>
      <c r="BP115" s="175" t="s">
        <v>992</v>
      </c>
      <c r="BQ115" s="176">
        <f>CPPE_CO_2017!AI114</f>
        <v>4</v>
      </c>
      <c r="BR115" s="175" t="s">
        <v>993</v>
      </c>
      <c r="BS115" s="176">
        <f>CPPE_CO_2017!AJ114</f>
        <v>2</v>
      </c>
      <c r="BT115" s="175" t="s">
        <v>432</v>
      </c>
      <c r="BU115" s="176">
        <f>CPPE_CO_2017!AK114</f>
        <v>0</v>
      </c>
      <c r="BV115" s="175"/>
      <c r="BW115" s="176">
        <f>CPPE_CO_2017!AL114</f>
        <v>2</v>
      </c>
      <c r="BX115" s="175" t="s">
        <v>994</v>
      </c>
      <c r="BY115" s="176">
        <f>CPPE_CO_2017!AM114</f>
        <v>2</v>
      </c>
      <c r="BZ115" s="175" t="s">
        <v>995</v>
      </c>
      <c r="CA115" s="176">
        <f>CPPE_CO_2017!AN114</f>
        <v>0</v>
      </c>
      <c r="CB115" s="175" t="s">
        <v>996</v>
      </c>
      <c r="CC115" s="176">
        <f>CPPE_CO_2017!AO114</f>
        <v>2</v>
      </c>
      <c r="CD115" s="175" t="s">
        <v>997</v>
      </c>
      <c r="CE115" s="176">
        <f>CPPE_CO_2017!AP114</f>
        <v>1</v>
      </c>
      <c r="CF115" s="175" t="s">
        <v>998</v>
      </c>
      <c r="CG115" s="176">
        <f>CPPE_CO_2017!AQ114</f>
        <v>0</v>
      </c>
      <c r="CH115" s="178"/>
      <c r="CI115" s="177">
        <v>0</v>
      </c>
      <c r="CJ115" s="175"/>
      <c r="CK115" s="176">
        <f>CPPE_CO_2017!AS114</f>
        <v>0</v>
      </c>
      <c r="CL115" s="175"/>
      <c r="CM115" s="177">
        <v>0</v>
      </c>
      <c r="CN115" s="175"/>
      <c r="CO115" s="180"/>
    </row>
    <row r="116" spans="2:93" s="168" customFormat="1" ht="80.099999999999994" customHeight="1" x14ac:dyDescent="0.25">
      <c r="B116" s="173" t="s">
        <v>108</v>
      </c>
      <c r="C116" s="166" t="s">
        <v>246</v>
      </c>
      <c r="D116" s="167" t="str">
        <f t="shared" si="3"/>
        <v>Stripcropping (585)</v>
      </c>
      <c r="E116" s="174">
        <f>CPPE_CO_2017!C115</f>
        <v>3</v>
      </c>
      <c r="F116" s="175" t="s">
        <v>943</v>
      </c>
      <c r="G116" s="176">
        <f>CPPE_CO_2017!D115</f>
        <v>3</v>
      </c>
      <c r="H116" s="175" t="s">
        <v>944</v>
      </c>
      <c r="I116" s="181">
        <f>CPPE_CO_2017!E115</f>
        <v>3</v>
      </c>
      <c r="J116" s="175"/>
      <c r="K116" s="181">
        <f>CPPE_CO_2017!F115</f>
        <v>1</v>
      </c>
      <c r="L116" s="175"/>
      <c r="M116" s="176">
        <f>CPPE_CO_2017!G115</f>
        <v>0</v>
      </c>
      <c r="N116" s="175"/>
      <c r="O116" s="176">
        <f>CPPE_CO_2017!H115</f>
        <v>1</v>
      </c>
      <c r="P116" s="175" t="s">
        <v>945</v>
      </c>
      <c r="Q116" s="176">
        <f>CPPE_CO_2017!I115</f>
        <v>0</v>
      </c>
      <c r="R116" s="175"/>
      <c r="S116" s="176">
        <f>CPPE_CO_2017!J115</f>
        <v>0</v>
      </c>
      <c r="T116" s="178"/>
      <c r="U116" s="176">
        <f>CPPE_CO_2017!K115</f>
        <v>0</v>
      </c>
      <c r="V116" s="175"/>
      <c r="W116" s="176">
        <f>CPPE_CO_2017!L115</f>
        <v>0</v>
      </c>
      <c r="X116" s="175" t="s">
        <v>946</v>
      </c>
      <c r="Y116" s="176">
        <f>CPPE_CO_2017!M115</f>
        <v>0</v>
      </c>
      <c r="Z116" s="175" t="s">
        <v>947</v>
      </c>
      <c r="AA116" s="176">
        <f>CPPE_CO_2017!N115</f>
        <v>0</v>
      </c>
      <c r="AB116" s="175" t="s">
        <v>948</v>
      </c>
      <c r="AC116" s="176">
        <f>CPPE_CO_2017!O115</f>
        <v>2</v>
      </c>
      <c r="AD116" s="175" t="s">
        <v>949</v>
      </c>
      <c r="AE116" s="176">
        <f>CPPE_CO_2017!P115</f>
        <v>0</v>
      </c>
      <c r="AF116" s="178"/>
      <c r="AG116" s="176">
        <f>CPPE_CO_2017!Q115</f>
        <v>2</v>
      </c>
      <c r="AH116" s="175" t="s">
        <v>950</v>
      </c>
      <c r="AI116" s="176">
        <f>CPPE_CO_2017!R115</f>
        <v>2</v>
      </c>
      <c r="AJ116" s="175" t="s">
        <v>951</v>
      </c>
      <c r="AK116" s="176">
        <f>CPPE_CO_2017!S115</f>
        <v>0</v>
      </c>
      <c r="AL116" s="178"/>
      <c r="AM116" s="176">
        <f>CPPE_CO_2017!T115</f>
        <v>2</v>
      </c>
      <c r="AN116" s="175" t="s">
        <v>952</v>
      </c>
      <c r="AO116" s="176">
        <f>CPPE_CO_2017!U115</f>
        <v>0</v>
      </c>
      <c r="AP116" s="175"/>
      <c r="AQ116" s="176">
        <f>CPPE_CO_2017!V115</f>
        <v>1</v>
      </c>
      <c r="AR116" s="178" t="s">
        <v>953</v>
      </c>
      <c r="AS116" s="176">
        <f>CPPE_CO_2017!W115</f>
        <v>0</v>
      </c>
      <c r="AT116" s="178" t="s">
        <v>954</v>
      </c>
      <c r="AU116" s="176">
        <f>CPPE_CO_2017!X115</f>
        <v>1</v>
      </c>
      <c r="AV116" s="175" t="s">
        <v>955</v>
      </c>
      <c r="AW116" s="176">
        <f>CPPE_CO_2017!Y115</f>
        <v>0</v>
      </c>
      <c r="AX116" s="175"/>
      <c r="AY116" s="176">
        <f>CPPE_CO_2017!Z115</f>
        <v>0</v>
      </c>
      <c r="AZ116" s="175" t="s">
        <v>956</v>
      </c>
      <c r="BA116" s="176">
        <f>CPPE_CO_2017!AA115</f>
        <v>0</v>
      </c>
      <c r="BB116" s="175"/>
      <c r="BC116" s="176">
        <f>CPPE_CO_2017!AB115</f>
        <v>2</v>
      </c>
      <c r="BD116" s="175"/>
      <c r="BE116" s="176">
        <f>CPPE_CO_2017!AC115</f>
        <v>0</v>
      </c>
      <c r="BF116" s="175"/>
      <c r="BG116" s="176">
        <f>CPPE_CO_2017!AD115</f>
        <v>3</v>
      </c>
      <c r="BH116" s="175" t="s">
        <v>957</v>
      </c>
      <c r="BI116" s="176">
        <f>CPPE_CO_2017!AE115</f>
        <v>0</v>
      </c>
      <c r="BJ116" s="175"/>
      <c r="BK116" s="176">
        <f>CPPE_CO_2017!AF115</f>
        <v>0</v>
      </c>
      <c r="BL116" s="175"/>
      <c r="BM116" s="176">
        <f>CPPE_CO_2017!AG115</f>
        <v>0</v>
      </c>
      <c r="BN116" s="178"/>
      <c r="BO116" s="176">
        <f>CPPE_CO_2017!AH115</f>
        <v>2</v>
      </c>
      <c r="BP116" s="175" t="s">
        <v>958</v>
      </c>
      <c r="BQ116" s="176">
        <f>CPPE_CO_2017!AI115</f>
        <v>0</v>
      </c>
      <c r="BR116" s="175"/>
      <c r="BS116" s="176">
        <f>CPPE_CO_2017!AJ115</f>
        <v>0</v>
      </c>
      <c r="BT116" s="175"/>
      <c r="BU116" s="176">
        <f>CPPE_CO_2017!AK115</f>
        <v>0</v>
      </c>
      <c r="BV116" s="175"/>
      <c r="BW116" s="176">
        <f>CPPE_CO_2017!AL115</f>
        <v>2</v>
      </c>
      <c r="BX116" s="175" t="s">
        <v>959</v>
      </c>
      <c r="BY116" s="176">
        <f>CPPE_CO_2017!AM115</f>
        <v>2</v>
      </c>
      <c r="BZ116" s="175" t="s">
        <v>960</v>
      </c>
      <c r="CA116" s="176">
        <f>CPPE_CO_2017!AN115</f>
        <v>0</v>
      </c>
      <c r="CB116" s="175"/>
      <c r="CC116" s="176">
        <f>CPPE_CO_2017!AO115</f>
        <v>1</v>
      </c>
      <c r="CD116" s="175" t="s">
        <v>961</v>
      </c>
      <c r="CE116" s="176">
        <f>CPPE_CO_2017!AP115</f>
        <v>0</v>
      </c>
      <c r="CF116" s="175"/>
      <c r="CG116" s="176">
        <f>CPPE_CO_2017!AQ115</f>
        <v>0</v>
      </c>
      <c r="CH116" s="178"/>
      <c r="CI116" s="177">
        <v>0</v>
      </c>
      <c r="CJ116" s="175"/>
      <c r="CK116" s="176">
        <f>CPPE_CO_2017!AS115</f>
        <v>0</v>
      </c>
      <c r="CL116" s="175"/>
      <c r="CM116" s="177">
        <v>0</v>
      </c>
      <c r="CN116" s="175"/>
      <c r="CO116" s="180"/>
    </row>
    <row r="117" spans="2:93" s="168" customFormat="1" ht="80.099999999999994" customHeight="1" x14ac:dyDescent="0.25">
      <c r="B117" s="173" t="s">
        <v>109</v>
      </c>
      <c r="C117" s="166" t="s">
        <v>245</v>
      </c>
      <c r="D117" s="167" t="str">
        <f t="shared" si="3"/>
        <v>Structure for Water Control (587)</v>
      </c>
      <c r="E117" s="174">
        <f>CPPE_CO_2017!C116</f>
        <v>0</v>
      </c>
      <c r="F117" s="175"/>
      <c r="G117" s="176">
        <f>CPPE_CO_2017!D116</f>
        <v>0</v>
      </c>
      <c r="H117" s="175"/>
      <c r="I117" s="177">
        <f>CPPE_CO_2017!E116</f>
        <v>0</v>
      </c>
      <c r="J117" s="175"/>
      <c r="K117" s="177">
        <f>CPPE_CO_2017!F116</f>
        <v>0</v>
      </c>
      <c r="L117" s="175"/>
      <c r="M117" s="176">
        <f>CPPE_CO_2017!G116</f>
        <v>0</v>
      </c>
      <c r="N117" s="175"/>
      <c r="O117" s="176">
        <f>CPPE_CO_2017!H116</f>
        <v>0</v>
      </c>
      <c r="P117" s="175"/>
      <c r="Q117" s="176">
        <f>CPPE_CO_2017!I116</f>
        <v>0</v>
      </c>
      <c r="R117" s="175"/>
      <c r="S117" s="176">
        <f>CPPE_CO_2017!J116</f>
        <v>0</v>
      </c>
      <c r="T117" s="178" t="s">
        <v>936</v>
      </c>
      <c r="U117" s="176">
        <f>CPPE_CO_2017!K116</f>
        <v>0</v>
      </c>
      <c r="V117" s="175"/>
      <c r="W117" s="176">
        <f>CPPE_CO_2017!L116</f>
        <v>1</v>
      </c>
      <c r="X117" s="175"/>
      <c r="Y117" s="176">
        <f>CPPE_CO_2017!M116</f>
        <v>2</v>
      </c>
      <c r="Z117" s="175" t="s">
        <v>937</v>
      </c>
      <c r="AA117" s="176">
        <f>CPPE_CO_2017!N116</f>
        <v>0</v>
      </c>
      <c r="AB117" s="175"/>
      <c r="AC117" s="176">
        <f>CPPE_CO_2017!O116</f>
        <v>0</v>
      </c>
      <c r="AD117" s="175"/>
      <c r="AE117" s="176">
        <f>CPPE_CO_2017!P116</f>
        <v>2</v>
      </c>
      <c r="AF117" s="178" t="s">
        <v>938</v>
      </c>
      <c r="AG117" s="176">
        <f>CPPE_CO_2017!Q116</f>
        <v>0</v>
      </c>
      <c r="AH117" s="175" t="s">
        <v>938</v>
      </c>
      <c r="AI117" s="176">
        <f>CPPE_CO_2017!R116</f>
        <v>0</v>
      </c>
      <c r="AJ117" s="175"/>
      <c r="AK117" s="176">
        <f>CPPE_CO_2017!S116</f>
        <v>0</v>
      </c>
      <c r="AL117" s="178"/>
      <c r="AM117" s="176">
        <f>CPPE_CO_2017!T116</f>
        <v>0</v>
      </c>
      <c r="AN117" s="175"/>
      <c r="AO117" s="176">
        <f>CPPE_CO_2017!U116</f>
        <v>0</v>
      </c>
      <c r="AP117" s="175"/>
      <c r="AQ117" s="176">
        <f>CPPE_CO_2017!V116</f>
        <v>0</v>
      </c>
      <c r="AR117" s="178"/>
      <c r="AS117" s="176">
        <f>CPPE_CO_2017!W116</f>
        <v>0</v>
      </c>
      <c r="AT117" s="178"/>
      <c r="AU117" s="176">
        <f>CPPE_CO_2017!X116</f>
        <v>0</v>
      </c>
      <c r="AV117" s="175"/>
      <c r="AW117" s="176">
        <f>CPPE_CO_2017!Y116</f>
        <v>0</v>
      </c>
      <c r="AX117" s="175"/>
      <c r="AY117" s="176">
        <f>CPPE_CO_2017!Z116</f>
        <v>0</v>
      </c>
      <c r="AZ117" s="175" t="s">
        <v>939</v>
      </c>
      <c r="BA117" s="176">
        <f>CPPE_CO_2017!AA116</f>
        <v>0</v>
      </c>
      <c r="BB117" s="175" t="s">
        <v>940</v>
      </c>
      <c r="BC117" s="176">
        <f>CPPE_CO_2017!AB116</f>
        <v>1</v>
      </c>
      <c r="BD117" s="175"/>
      <c r="BE117" s="176">
        <f>CPPE_CO_2017!AC116</f>
        <v>0</v>
      </c>
      <c r="BF117" s="175"/>
      <c r="BG117" s="176">
        <f>CPPE_CO_2017!AD116</f>
        <v>0</v>
      </c>
      <c r="BH117" s="175"/>
      <c r="BI117" s="176">
        <f>CPPE_CO_2017!AE116</f>
        <v>0</v>
      </c>
      <c r="BJ117" s="175"/>
      <c r="BK117" s="176">
        <f>CPPE_CO_2017!AF116</f>
        <v>0</v>
      </c>
      <c r="BL117" s="175"/>
      <c r="BM117" s="176">
        <f>CPPE_CO_2017!AG116</f>
        <v>0</v>
      </c>
      <c r="BN117" s="178"/>
      <c r="BO117" s="176">
        <f>CPPE_CO_2017!AH116</f>
        <v>0</v>
      </c>
      <c r="BP117" s="175"/>
      <c r="BQ117" s="176">
        <f>CPPE_CO_2017!AI116</f>
        <v>0</v>
      </c>
      <c r="BR117" s="175"/>
      <c r="BS117" s="176">
        <f>CPPE_CO_2017!AJ116</f>
        <v>0</v>
      </c>
      <c r="BT117" s="175"/>
      <c r="BU117" s="176">
        <f>CPPE_CO_2017!AK116</f>
        <v>0</v>
      </c>
      <c r="BV117" s="175"/>
      <c r="BW117" s="176">
        <f>CPPE_CO_2017!AL116</f>
        <v>0</v>
      </c>
      <c r="BX117" s="175"/>
      <c r="BY117" s="176">
        <f>CPPE_CO_2017!AM116</f>
        <v>0</v>
      </c>
      <c r="BZ117" s="175"/>
      <c r="CA117" s="176">
        <f>CPPE_CO_2017!AN116</f>
        <v>2</v>
      </c>
      <c r="CB117" s="175" t="s">
        <v>941</v>
      </c>
      <c r="CC117" s="176">
        <f>CPPE_CO_2017!AO116</f>
        <v>0</v>
      </c>
      <c r="CD117" s="175"/>
      <c r="CE117" s="176">
        <f>CPPE_CO_2017!AP116</f>
        <v>0</v>
      </c>
      <c r="CF117" s="175"/>
      <c r="CG117" s="176">
        <f>CPPE_CO_2017!AQ116</f>
        <v>0</v>
      </c>
      <c r="CH117" s="178"/>
      <c r="CI117" s="177">
        <v>0</v>
      </c>
      <c r="CJ117" s="175" t="s">
        <v>942</v>
      </c>
      <c r="CK117" s="176">
        <f>CPPE_CO_2017!AS116</f>
        <v>0</v>
      </c>
      <c r="CL117" s="175"/>
      <c r="CM117" s="177">
        <v>0</v>
      </c>
      <c r="CN117" s="175"/>
      <c r="CO117" s="180"/>
    </row>
    <row r="118" spans="2:93" s="168" customFormat="1" ht="80.099999999999994" customHeight="1" x14ac:dyDescent="0.25">
      <c r="B118" s="173" t="s">
        <v>110</v>
      </c>
      <c r="C118" s="166" t="s">
        <v>215</v>
      </c>
      <c r="D118" s="167" t="str">
        <f t="shared" si="3"/>
        <v>Structures for Wildlife (649)</v>
      </c>
      <c r="E118" s="174">
        <f>CPPE_CO_2017!C117</f>
        <v>0</v>
      </c>
      <c r="F118" s="175"/>
      <c r="G118" s="176">
        <f>CPPE_CO_2017!D117</f>
        <v>0</v>
      </c>
      <c r="H118" s="175"/>
      <c r="I118" s="181">
        <f>CPPE_CO_2017!E117</f>
        <v>0</v>
      </c>
      <c r="J118" s="175"/>
      <c r="K118" s="181">
        <f>CPPE_CO_2017!F117</f>
        <v>0</v>
      </c>
      <c r="L118" s="175"/>
      <c r="M118" s="176">
        <f>CPPE_CO_2017!G117</f>
        <v>0</v>
      </c>
      <c r="N118" s="175"/>
      <c r="O118" s="176">
        <f>CPPE_CO_2017!H117</f>
        <v>0</v>
      </c>
      <c r="P118" s="175"/>
      <c r="Q118" s="176">
        <f>CPPE_CO_2017!I117</f>
        <v>0</v>
      </c>
      <c r="R118" s="175"/>
      <c r="S118" s="176">
        <f>CPPE_CO_2017!J117</f>
        <v>0</v>
      </c>
      <c r="T118" s="178"/>
      <c r="U118" s="176">
        <f>CPPE_CO_2017!K117</f>
        <v>0</v>
      </c>
      <c r="V118" s="175"/>
      <c r="W118" s="176">
        <f>CPPE_CO_2017!L117</f>
        <v>0</v>
      </c>
      <c r="X118" s="175"/>
      <c r="Y118" s="176">
        <f>CPPE_CO_2017!M117</f>
        <v>0</v>
      </c>
      <c r="Z118" s="175"/>
      <c r="AA118" s="176">
        <f>CPPE_CO_2017!N117</f>
        <v>0</v>
      </c>
      <c r="AB118" s="175"/>
      <c r="AC118" s="176">
        <f>CPPE_CO_2017!O117</f>
        <v>0</v>
      </c>
      <c r="AD118" s="175"/>
      <c r="AE118" s="176">
        <f>CPPE_CO_2017!P117</f>
        <v>0</v>
      </c>
      <c r="AF118" s="178"/>
      <c r="AG118" s="176">
        <f>CPPE_CO_2017!Q117</f>
        <v>0</v>
      </c>
      <c r="AH118" s="175"/>
      <c r="AI118" s="176">
        <f>CPPE_CO_2017!R117</f>
        <v>0</v>
      </c>
      <c r="AJ118" s="175"/>
      <c r="AK118" s="176">
        <f>CPPE_CO_2017!S117</f>
        <v>0</v>
      </c>
      <c r="AL118" s="178"/>
      <c r="AM118" s="176">
        <f>CPPE_CO_2017!T117</f>
        <v>0</v>
      </c>
      <c r="AN118" s="175"/>
      <c r="AO118" s="176">
        <f>CPPE_CO_2017!U117</f>
        <v>0</v>
      </c>
      <c r="AP118" s="175"/>
      <c r="AQ118" s="176">
        <f>CPPE_CO_2017!V117</f>
        <v>0</v>
      </c>
      <c r="AR118" s="178"/>
      <c r="AS118" s="176">
        <f>CPPE_CO_2017!W117</f>
        <v>0</v>
      </c>
      <c r="AT118" s="178"/>
      <c r="AU118" s="176">
        <f>CPPE_CO_2017!X117</f>
        <v>0</v>
      </c>
      <c r="AV118" s="175"/>
      <c r="AW118" s="176">
        <f>CPPE_CO_2017!Y117</f>
        <v>0</v>
      </c>
      <c r="AX118" s="175"/>
      <c r="AY118" s="176">
        <f>CPPE_CO_2017!Z117</f>
        <v>0</v>
      </c>
      <c r="AZ118" s="175"/>
      <c r="BA118" s="176">
        <f>CPPE_CO_2017!AA117</f>
        <v>0</v>
      </c>
      <c r="BB118" s="175"/>
      <c r="BC118" s="176">
        <f>CPPE_CO_2017!AB117</f>
        <v>0</v>
      </c>
      <c r="BD118" s="175"/>
      <c r="BE118" s="176">
        <f>CPPE_CO_2017!AC117</f>
        <v>0</v>
      </c>
      <c r="BF118" s="175"/>
      <c r="BG118" s="176">
        <f>CPPE_CO_2017!AD117</f>
        <v>0</v>
      </c>
      <c r="BH118" s="175"/>
      <c r="BI118" s="176">
        <f>CPPE_CO_2017!AE117</f>
        <v>0</v>
      </c>
      <c r="BJ118" s="175"/>
      <c r="BK118" s="176">
        <f>CPPE_CO_2017!AF117</f>
        <v>0</v>
      </c>
      <c r="BL118" s="175"/>
      <c r="BM118" s="176">
        <f>CPPE_CO_2017!AG117</f>
        <v>0</v>
      </c>
      <c r="BN118" s="175"/>
      <c r="BO118" s="176">
        <f>CPPE_CO_2017!AH117</f>
        <v>0</v>
      </c>
      <c r="BP118" s="175"/>
      <c r="BQ118" s="176">
        <f>CPPE_CO_2017!AI117</f>
        <v>0</v>
      </c>
      <c r="BR118" s="175"/>
      <c r="BS118" s="176">
        <f>CPPE_CO_2017!AJ117</f>
        <v>0</v>
      </c>
      <c r="BT118" s="175"/>
      <c r="BU118" s="176">
        <f>CPPE_CO_2017!AK117</f>
        <v>0</v>
      </c>
      <c r="BV118" s="175"/>
      <c r="BW118" s="176">
        <f>CPPE_CO_2017!AL117</f>
        <v>0</v>
      </c>
      <c r="BX118" s="175"/>
      <c r="BY118" s="176">
        <f>CPPE_CO_2017!AM117</f>
        <v>4</v>
      </c>
      <c r="BZ118" s="175" t="s">
        <v>509</v>
      </c>
      <c r="CA118" s="176">
        <f>CPPE_CO_2017!AN117</f>
        <v>0</v>
      </c>
      <c r="CB118" s="175"/>
      <c r="CC118" s="176">
        <f>CPPE_CO_2017!AO117</f>
        <v>0</v>
      </c>
      <c r="CD118" s="175"/>
      <c r="CE118" s="176">
        <f>CPPE_CO_2017!AP117</f>
        <v>0</v>
      </c>
      <c r="CF118" s="175"/>
      <c r="CG118" s="176">
        <f>CPPE_CO_2017!AQ117</f>
        <v>0</v>
      </c>
      <c r="CH118" s="178"/>
      <c r="CI118" s="181">
        <v>0</v>
      </c>
      <c r="CJ118" s="175"/>
      <c r="CK118" s="176">
        <f>CPPE_CO_2017!AS117</f>
        <v>0</v>
      </c>
      <c r="CL118" s="175"/>
      <c r="CM118" s="181">
        <v>0</v>
      </c>
      <c r="CN118" s="175"/>
      <c r="CO118" s="180"/>
    </row>
    <row r="119" spans="2:93" s="168" customFormat="1" ht="80.099999999999994" customHeight="1" x14ac:dyDescent="0.25">
      <c r="B119" s="173" t="s">
        <v>111</v>
      </c>
      <c r="C119" s="166" t="s">
        <v>236</v>
      </c>
      <c r="D119" s="167" t="str">
        <f t="shared" si="3"/>
        <v>Subsurface Drain (606)</v>
      </c>
      <c r="E119" s="174">
        <f>CPPE_CO_2017!C118</f>
        <v>0</v>
      </c>
      <c r="F119" s="175" t="s">
        <v>803</v>
      </c>
      <c r="G119" s="176">
        <f>CPPE_CO_2017!D118</f>
        <v>0</v>
      </c>
      <c r="H119" s="175" t="s">
        <v>777</v>
      </c>
      <c r="I119" s="177">
        <f>CPPE_CO_2017!E118</f>
        <v>0</v>
      </c>
      <c r="J119" s="175" t="s">
        <v>803</v>
      </c>
      <c r="K119" s="177">
        <f>CPPE_CO_2017!F118</f>
        <v>0</v>
      </c>
      <c r="L119" s="175" t="s">
        <v>804</v>
      </c>
      <c r="M119" s="176">
        <f>CPPE_CO_2017!G118</f>
        <v>0</v>
      </c>
      <c r="N119" s="175" t="s">
        <v>805</v>
      </c>
      <c r="O119" s="176">
        <f>CPPE_CO_2017!H118</f>
        <v>0</v>
      </c>
      <c r="P119" s="175" t="s">
        <v>806</v>
      </c>
      <c r="Q119" s="176">
        <f>CPPE_CO_2017!I118</f>
        <v>0</v>
      </c>
      <c r="R119" s="175" t="s">
        <v>796</v>
      </c>
      <c r="S119" s="176">
        <f>CPPE_CO_2017!J118</f>
        <v>-1</v>
      </c>
      <c r="T119" s="178" t="s">
        <v>807</v>
      </c>
      <c r="U119" s="176">
        <f>CPPE_CO_2017!K118</f>
        <v>2</v>
      </c>
      <c r="V119" s="175" t="s">
        <v>808</v>
      </c>
      <c r="W119" s="176">
        <f>CPPE_CO_2017!L118</f>
        <v>3</v>
      </c>
      <c r="X119" s="175" t="s">
        <v>809</v>
      </c>
      <c r="Y119" s="176">
        <f>CPPE_CO_2017!M118</f>
        <v>3</v>
      </c>
      <c r="Z119" s="175" t="s">
        <v>810</v>
      </c>
      <c r="AA119" s="176">
        <f>CPPE_CO_2017!N118</f>
        <v>3</v>
      </c>
      <c r="AB119" s="175" t="s">
        <v>781</v>
      </c>
      <c r="AC119" s="176">
        <f>CPPE_CO_2017!O118</f>
        <v>0</v>
      </c>
      <c r="AD119" s="175"/>
      <c r="AE119" s="176">
        <f>CPPE_CO_2017!P118</f>
        <v>2</v>
      </c>
      <c r="AF119" s="178" t="s">
        <v>782</v>
      </c>
      <c r="AG119" s="176">
        <f>CPPE_CO_2017!Q118</f>
        <v>0</v>
      </c>
      <c r="AH119" s="175" t="s">
        <v>782</v>
      </c>
      <c r="AI119" s="176">
        <f>CPPE_CO_2017!R118</f>
        <v>-2</v>
      </c>
      <c r="AJ119" s="175" t="s">
        <v>811</v>
      </c>
      <c r="AK119" s="176">
        <f>CPPE_CO_2017!S118</f>
        <v>2</v>
      </c>
      <c r="AL119" s="178" t="s">
        <v>799</v>
      </c>
      <c r="AM119" s="176">
        <f>CPPE_CO_2017!T118</f>
        <v>-2</v>
      </c>
      <c r="AN119" s="175" t="s">
        <v>812</v>
      </c>
      <c r="AO119" s="176">
        <f>CPPE_CO_2017!U118</f>
        <v>2</v>
      </c>
      <c r="AP119" s="175" t="s">
        <v>813</v>
      </c>
      <c r="AQ119" s="176">
        <f>CPPE_CO_2017!V118</f>
        <v>-2</v>
      </c>
      <c r="AR119" s="178" t="s">
        <v>814</v>
      </c>
      <c r="AS119" s="176">
        <f>CPPE_CO_2017!W118</f>
        <v>2</v>
      </c>
      <c r="AT119" s="178" t="s">
        <v>815</v>
      </c>
      <c r="AU119" s="176">
        <f>CPPE_CO_2017!X118</f>
        <v>-2</v>
      </c>
      <c r="AV119" s="175" t="s">
        <v>816</v>
      </c>
      <c r="AW119" s="176">
        <f>CPPE_CO_2017!Y118</f>
        <v>2</v>
      </c>
      <c r="AX119" s="175" t="s">
        <v>817</v>
      </c>
      <c r="AY119" s="176">
        <f>CPPE_CO_2017!Z118</f>
        <v>-2</v>
      </c>
      <c r="AZ119" s="175" t="s">
        <v>818</v>
      </c>
      <c r="BA119" s="176">
        <f>CPPE_CO_2017!AA118</f>
        <v>2</v>
      </c>
      <c r="BB119" s="175"/>
      <c r="BC119" s="176">
        <f>CPPE_CO_2017!AB118</f>
        <v>0</v>
      </c>
      <c r="BD119" s="175" t="s">
        <v>819</v>
      </c>
      <c r="BE119" s="176">
        <f>CPPE_CO_2017!AC118</f>
        <v>0</v>
      </c>
      <c r="BF119" s="175" t="s">
        <v>820</v>
      </c>
      <c r="BG119" s="176">
        <f>CPPE_CO_2017!AD118</f>
        <v>0</v>
      </c>
      <c r="BH119" s="175"/>
      <c r="BI119" s="176">
        <f>CPPE_CO_2017!AE118</f>
        <v>0</v>
      </c>
      <c r="BJ119" s="175"/>
      <c r="BK119" s="176">
        <f>CPPE_CO_2017!AF118</f>
        <v>0</v>
      </c>
      <c r="BL119" s="175"/>
      <c r="BM119" s="176">
        <f>CPPE_CO_2017!AG118</f>
        <v>0</v>
      </c>
      <c r="BN119" s="178"/>
      <c r="BO119" s="176">
        <f>CPPE_CO_2017!AH118</f>
        <v>2</v>
      </c>
      <c r="BP119" s="175" t="s">
        <v>790</v>
      </c>
      <c r="BQ119" s="176">
        <f>CPPE_CO_2017!AI118</f>
        <v>0</v>
      </c>
      <c r="BR119" s="175"/>
      <c r="BS119" s="176">
        <f>CPPE_CO_2017!AJ118</f>
        <v>0</v>
      </c>
      <c r="BT119" s="175"/>
      <c r="BU119" s="176">
        <f>CPPE_CO_2017!AK118</f>
        <v>0</v>
      </c>
      <c r="BV119" s="175"/>
      <c r="BW119" s="176">
        <f>CPPE_CO_2017!AL118</f>
        <v>0</v>
      </c>
      <c r="BX119" s="175" t="s">
        <v>821</v>
      </c>
      <c r="BY119" s="176">
        <f>CPPE_CO_2017!AM118</f>
        <v>0</v>
      </c>
      <c r="BZ119" s="175" t="s">
        <v>792</v>
      </c>
      <c r="CA119" s="176">
        <f>CPPE_CO_2017!AN118</f>
        <v>0</v>
      </c>
      <c r="CB119" s="175" t="s">
        <v>822</v>
      </c>
      <c r="CC119" s="176">
        <f>CPPE_CO_2017!AO118</f>
        <v>0</v>
      </c>
      <c r="CD119" s="175"/>
      <c r="CE119" s="176">
        <f>CPPE_CO_2017!AP118</f>
        <v>0</v>
      </c>
      <c r="CF119" s="175" t="s">
        <v>794</v>
      </c>
      <c r="CG119" s="176">
        <f>CPPE_CO_2017!AQ118</f>
        <v>0</v>
      </c>
      <c r="CH119" s="178"/>
      <c r="CI119" s="177">
        <v>0</v>
      </c>
      <c r="CJ119" s="175"/>
      <c r="CK119" s="176">
        <f>CPPE_CO_2017!AS118</f>
        <v>0</v>
      </c>
      <c r="CL119" s="175"/>
      <c r="CM119" s="177">
        <v>0</v>
      </c>
      <c r="CN119" s="175"/>
      <c r="CO119" s="180"/>
    </row>
    <row r="120" spans="2:93" s="168" customFormat="1" ht="80.099999999999994" customHeight="1" x14ac:dyDescent="0.25">
      <c r="B120" s="173" t="s">
        <v>112</v>
      </c>
      <c r="C120" s="166" t="s">
        <v>235</v>
      </c>
      <c r="D120" s="167" t="str">
        <f t="shared" si="3"/>
        <v>Surface Drainage, Field Ditch (607)</v>
      </c>
      <c r="E120" s="174">
        <f>CPPE_CO_2017!C119</f>
        <v>0</v>
      </c>
      <c r="F120" s="175" t="s">
        <v>776</v>
      </c>
      <c r="G120" s="176">
        <f>CPPE_CO_2017!D119</f>
        <v>0</v>
      </c>
      <c r="H120" s="175" t="s">
        <v>777</v>
      </c>
      <c r="I120" s="177">
        <f>CPPE_CO_2017!E119</f>
        <v>0</v>
      </c>
      <c r="J120" s="175" t="s">
        <v>778</v>
      </c>
      <c r="K120" s="177">
        <f>CPPE_CO_2017!F119</f>
        <v>0</v>
      </c>
      <c r="L120" s="175" t="s">
        <v>779</v>
      </c>
      <c r="M120" s="176">
        <f>CPPE_CO_2017!G119</f>
        <v>0</v>
      </c>
      <c r="N120" s="175"/>
      <c r="O120" s="176">
        <f>CPPE_CO_2017!H119</f>
        <v>0</v>
      </c>
      <c r="P120" s="175" t="s">
        <v>795</v>
      </c>
      <c r="Q120" s="176">
        <f>CPPE_CO_2017!I119</f>
        <v>0</v>
      </c>
      <c r="R120" s="175" t="s">
        <v>796</v>
      </c>
      <c r="S120" s="176">
        <f>CPPE_CO_2017!J119</f>
        <v>-1</v>
      </c>
      <c r="T120" s="178" t="s">
        <v>795</v>
      </c>
      <c r="U120" s="176">
        <f>CPPE_CO_2017!K119</f>
        <v>2</v>
      </c>
      <c r="V120" s="175" t="s">
        <v>797</v>
      </c>
      <c r="W120" s="176">
        <f>CPPE_CO_2017!L119</f>
        <v>2</v>
      </c>
      <c r="X120" s="175"/>
      <c r="Y120" s="176">
        <f>CPPE_CO_2017!M119</f>
        <v>2</v>
      </c>
      <c r="Z120" s="175" t="s">
        <v>780</v>
      </c>
      <c r="AA120" s="176">
        <f>CPPE_CO_2017!N119</f>
        <v>2</v>
      </c>
      <c r="AB120" s="175" t="s">
        <v>781</v>
      </c>
      <c r="AC120" s="176">
        <f>CPPE_CO_2017!O119</f>
        <v>0</v>
      </c>
      <c r="AD120" s="175"/>
      <c r="AE120" s="176">
        <f>CPPE_CO_2017!P119</f>
        <v>0</v>
      </c>
      <c r="AF120" s="178" t="s">
        <v>782</v>
      </c>
      <c r="AG120" s="176">
        <f>CPPE_CO_2017!Q119</f>
        <v>0</v>
      </c>
      <c r="AH120" s="175" t="s">
        <v>782</v>
      </c>
      <c r="AI120" s="176">
        <f>CPPE_CO_2017!R119</f>
        <v>-2</v>
      </c>
      <c r="AJ120" s="175" t="s">
        <v>798</v>
      </c>
      <c r="AK120" s="176">
        <f>CPPE_CO_2017!S119</f>
        <v>1</v>
      </c>
      <c r="AL120" s="178" t="s">
        <v>799</v>
      </c>
      <c r="AM120" s="176">
        <f>CPPE_CO_2017!T119</f>
        <v>-2</v>
      </c>
      <c r="AN120" s="175" t="s">
        <v>783</v>
      </c>
      <c r="AO120" s="176">
        <f>CPPE_CO_2017!U119</f>
        <v>1</v>
      </c>
      <c r="AP120" s="175" t="s">
        <v>800</v>
      </c>
      <c r="AQ120" s="176">
        <f>CPPE_CO_2017!V119</f>
        <v>-2</v>
      </c>
      <c r="AR120" s="178" t="s">
        <v>801</v>
      </c>
      <c r="AS120" s="176">
        <f>CPPE_CO_2017!W119</f>
        <v>1</v>
      </c>
      <c r="AT120" s="178" t="s">
        <v>802</v>
      </c>
      <c r="AU120" s="176">
        <f>CPPE_CO_2017!X119</f>
        <v>-2</v>
      </c>
      <c r="AV120" s="175" t="s">
        <v>786</v>
      </c>
      <c r="AW120" s="176">
        <f>CPPE_CO_2017!Y119</f>
        <v>1</v>
      </c>
      <c r="AX120" s="175" t="s">
        <v>802</v>
      </c>
      <c r="AY120" s="176">
        <f>CPPE_CO_2017!Z119</f>
        <v>-2</v>
      </c>
      <c r="AZ120" s="175" t="s">
        <v>787</v>
      </c>
      <c r="BA120" s="176">
        <f>CPPE_CO_2017!AA119</f>
        <v>1</v>
      </c>
      <c r="BB120" s="175" t="s">
        <v>788</v>
      </c>
      <c r="BC120" s="176">
        <f>CPPE_CO_2017!AB119</f>
        <v>-2</v>
      </c>
      <c r="BD120" s="175" t="s">
        <v>789</v>
      </c>
      <c r="BE120" s="176">
        <f>CPPE_CO_2017!AC119</f>
        <v>0</v>
      </c>
      <c r="BF120" s="175" t="s">
        <v>802</v>
      </c>
      <c r="BG120" s="176">
        <f>CPPE_CO_2017!AD119</f>
        <v>0</v>
      </c>
      <c r="BH120" s="175"/>
      <c r="BI120" s="176">
        <f>CPPE_CO_2017!AE119</f>
        <v>0</v>
      </c>
      <c r="BJ120" s="175"/>
      <c r="BK120" s="176">
        <f>CPPE_CO_2017!AF119</f>
        <v>0</v>
      </c>
      <c r="BL120" s="175"/>
      <c r="BM120" s="176">
        <f>CPPE_CO_2017!AG119</f>
        <v>0</v>
      </c>
      <c r="BN120" s="178"/>
      <c r="BO120" s="176">
        <f>CPPE_CO_2017!AH119</f>
        <v>2</v>
      </c>
      <c r="BP120" s="175" t="s">
        <v>790</v>
      </c>
      <c r="BQ120" s="176">
        <f>CPPE_CO_2017!AI119</f>
        <v>0</v>
      </c>
      <c r="BR120" s="175"/>
      <c r="BS120" s="176">
        <f>CPPE_CO_2017!AJ119</f>
        <v>0</v>
      </c>
      <c r="BT120" s="175"/>
      <c r="BU120" s="176">
        <f>CPPE_CO_2017!AK119</f>
        <v>0</v>
      </c>
      <c r="BV120" s="175"/>
      <c r="BW120" s="176">
        <f>CPPE_CO_2017!AL119</f>
        <v>0</v>
      </c>
      <c r="BX120" s="175" t="s">
        <v>791</v>
      </c>
      <c r="BY120" s="176">
        <f>CPPE_CO_2017!AM119</f>
        <v>0</v>
      </c>
      <c r="BZ120" s="175" t="s">
        <v>792</v>
      </c>
      <c r="CA120" s="176">
        <f>CPPE_CO_2017!AN119</f>
        <v>0</v>
      </c>
      <c r="CB120" s="175" t="s">
        <v>793</v>
      </c>
      <c r="CC120" s="176">
        <f>CPPE_CO_2017!AO119</f>
        <v>0</v>
      </c>
      <c r="CD120" s="175"/>
      <c r="CE120" s="176">
        <f>CPPE_CO_2017!AP119</f>
        <v>2</v>
      </c>
      <c r="CF120" s="175" t="s">
        <v>794</v>
      </c>
      <c r="CG120" s="176">
        <f>CPPE_CO_2017!AQ119</f>
        <v>0</v>
      </c>
      <c r="CH120" s="178"/>
      <c r="CI120" s="177">
        <v>0</v>
      </c>
      <c r="CJ120" s="175"/>
      <c r="CK120" s="176">
        <f>CPPE_CO_2017!AS119</f>
        <v>0</v>
      </c>
      <c r="CL120" s="175"/>
      <c r="CM120" s="177">
        <v>0</v>
      </c>
      <c r="CN120" s="175"/>
      <c r="CO120" s="180"/>
    </row>
    <row r="121" spans="2:93" s="168" customFormat="1" ht="80.099999999999994" customHeight="1" x14ac:dyDescent="0.25">
      <c r="B121" s="173" t="s">
        <v>113</v>
      </c>
      <c r="C121" s="166" t="s">
        <v>234</v>
      </c>
      <c r="D121" s="167" t="str">
        <f t="shared" si="3"/>
        <v>Surface Drainage, Main or Lateral (608)</v>
      </c>
      <c r="E121" s="174">
        <f>CPPE_CO_2017!C120</f>
        <v>0</v>
      </c>
      <c r="F121" s="175" t="s">
        <v>776</v>
      </c>
      <c r="G121" s="176">
        <f>CPPE_CO_2017!D120</f>
        <v>0</v>
      </c>
      <c r="H121" s="175" t="s">
        <v>777</v>
      </c>
      <c r="I121" s="177">
        <f>CPPE_CO_2017!E120</f>
        <v>0</v>
      </c>
      <c r="J121" s="175" t="s">
        <v>778</v>
      </c>
      <c r="K121" s="177">
        <f>CPPE_CO_2017!F120</f>
        <v>0</v>
      </c>
      <c r="L121" s="175" t="s">
        <v>779</v>
      </c>
      <c r="M121" s="176">
        <f>CPPE_CO_2017!G120</f>
        <v>0</v>
      </c>
      <c r="N121" s="175"/>
      <c r="O121" s="176">
        <f>CPPE_CO_2017!H120</f>
        <v>0</v>
      </c>
      <c r="P121" s="175"/>
      <c r="Q121" s="176">
        <f>CPPE_CO_2017!I120</f>
        <v>0</v>
      </c>
      <c r="R121" s="175"/>
      <c r="S121" s="176">
        <f>CPPE_CO_2017!J120</f>
        <v>-1</v>
      </c>
      <c r="T121" s="178"/>
      <c r="U121" s="176">
        <f>CPPE_CO_2017!K120</f>
        <v>2</v>
      </c>
      <c r="V121" s="175"/>
      <c r="W121" s="176">
        <f>CPPE_CO_2017!L120</f>
        <v>2</v>
      </c>
      <c r="X121" s="175"/>
      <c r="Y121" s="176">
        <f>CPPE_CO_2017!M120</f>
        <v>2</v>
      </c>
      <c r="Z121" s="175" t="s">
        <v>780</v>
      </c>
      <c r="AA121" s="176">
        <f>CPPE_CO_2017!N120</f>
        <v>2</v>
      </c>
      <c r="AB121" s="175" t="s">
        <v>781</v>
      </c>
      <c r="AC121" s="176">
        <f>CPPE_CO_2017!O120</f>
        <v>0</v>
      </c>
      <c r="AD121" s="175"/>
      <c r="AE121" s="176">
        <f>CPPE_CO_2017!P120</f>
        <v>0</v>
      </c>
      <c r="AF121" s="178" t="s">
        <v>782</v>
      </c>
      <c r="AG121" s="176">
        <f>CPPE_CO_2017!Q120</f>
        <v>0</v>
      </c>
      <c r="AH121" s="175" t="s">
        <v>782</v>
      </c>
      <c r="AI121" s="176">
        <f>CPPE_CO_2017!R120</f>
        <v>-2</v>
      </c>
      <c r="AJ121" s="175"/>
      <c r="AK121" s="176">
        <f>CPPE_CO_2017!S120</f>
        <v>1</v>
      </c>
      <c r="AL121" s="178"/>
      <c r="AM121" s="176">
        <f>CPPE_CO_2017!T120</f>
        <v>-2</v>
      </c>
      <c r="AN121" s="175" t="s">
        <v>783</v>
      </c>
      <c r="AO121" s="176">
        <f>CPPE_CO_2017!U120</f>
        <v>1</v>
      </c>
      <c r="AP121" s="175" t="s">
        <v>784</v>
      </c>
      <c r="AQ121" s="176">
        <f>CPPE_CO_2017!V120</f>
        <v>-2</v>
      </c>
      <c r="AR121" s="178" t="s">
        <v>785</v>
      </c>
      <c r="AS121" s="176">
        <f>CPPE_CO_2017!W120</f>
        <v>1</v>
      </c>
      <c r="AT121" s="178" t="s">
        <v>785</v>
      </c>
      <c r="AU121" s="176">
        <f>CPPE_CO_2017!X120</f>
        <v>-2</v>
      </c>
      <c r="AV121" s="175" t="s">
        <v>786</v>
      </c>
      <c r="AW121" s="176">
        <f>CPPE_CO_2017!Y120</f>
        <v>1</v>
      </c>
      <c r="AX121" s="175" t="s">
        <v>785</v>
      </c>
      <c r="AY121" s="176">
        <f>CPPE_CO_2017!Z120</f>
        <v>-2</v>
      </c>
      <c r="AZ121" s="175" t="s">
        <v>787</v>
      </c>
      <c r="BA121" s="176">
        <f>CPPE_CO_2017!AA120</f>
        <v>1</v>
      </c>
      <c r="BB121" s="175" t="s">
        <v>788</v>
      </c>
      <c r="BC121" s="176">
        <f>CPPE_CO_2017!AB120</f>
        <v>-2</v>
      </c>
      <c r="BD121" s="175" t="s">
        <v>789</v>
      </c>
      <c r="BE121" s="176">
        <f>CPPE_CO_2017!AC120</f>
        <v>0</v>
      </c>
      <c r="BF121" s="175" t="s">
        <v>785</v>
      </c>
      <c r="BG121" s="176">
        <f>CPPE_CO_2017!AD120</f>
        <v>0</v>
      </c>
      <c r="BH121" s="175"/>
      <c r="BI121" s="176">
        <f>CPPE_CO_2017!AE120</f>
        <v>0</v>
      </c>
      <c r="BJ121" s="175"/>
      <c r="BK121" s="176">
        <f>CPPE_CO_2017!AF120</f>
        <v>0</v>
      </c>
      <c r="BL121" s="175"/>
      <c r="BM121" s="176">
        <f>CPPE_CO_2017!AG120</f>
        <v>0</v>
      </c>
      <c r="BN121" s="178"/>
      <c r="BO121" s="176">
        <f>CPPE_CO_2017!AH120</f>
        <v>2</v>
      </c>
      <c r="BP121" s="175" t="s">
        <v>790</v>
      </c>
      <c r="BQ121" s="176">
        <f>CPPE_CO_2017!AI120</f>
        <v>0</v>
      </c>
      <c r="BR121" s="175"/>
      <c r="BS121" s="176">
        <f>CPPE_CO_2017!AJ120</f>
        <v>0</v>
      </c>
      <c r="BT121" s="175"/>
      <c r="BU121" s="176">
        <f>CPPE_CO_2017!AK120</f>
        <v>0</v>
      </c>
      <c r="BV121" s="175"/>
      <c r="BW121" s="176">
        <f>CPPE_CO_2017!AL120</f>
        <v>0</v>
      </c>
      <c r="BX121" s="175" t="s">
        <v>791</v>
      </c>
      <c r="BY121" s="176">
        <f>CPPE_CO_2017!AM120</f>
        <v>0</v>
      </c>
      <c r="BZ121" s="175" t="s">
        <v>792</v>
      </c>
      <c r="CA121" s="176">
        <f>CPPE_CO_2017!AN120</f>
        <v>0</v>
      </c>
      <c r="CB121" s="175" t="s">
        <v>793</v>
      </c>
      <c r="CC121" s="176">
        <f>CPPE_CO_2017!AO120</f>
        <v>0</v>
      </c>
      <c r="CD121" s="175"/>
      <c r="CE121" s="176">
        <f>CPPE_CO_2017!AP120</f>
        <v>2</v>
      </c>
      <c r="CF121" s="175" t="s">
        <v>794</v>
      </c>
      <c r="CG121" s="176">
        <f>CPPE_CO_2017!AQ120</f>
        <v>0</v>
      </c>
      <c r="CH121" s="178"/>
      <c r="CI121" s="177">
        <v>0</v>
      </c>
      <c r="CJ121" s="175"/>
      <c r="CK121" s="176">
        <f>CPPE_CO_2017!AS120</f>
        <v>0</v>
      </c>
      <c r="CL121" s="175"/>
      <c r="CM121" s="177">
        <v>0</v>
      </c>
      <c r="CN121" s="175"/>
      <c r="CO121" s="180"/>
    </row>
    <row r="122" spans="2:93" s="168" customFormat="1" ht="80.099999999999994" customHeight="1" x14ac:dyDescent="0.25">
      <c r="B122" s="173" t="s">
        <v>114</v>
      </c>
      <c r="C122" s="166" t="s">
        <v>233</v>
      </c>
      <c r="D122" s="167" t="str">
        <f t="shared" si="3"/>
        <v>Surface Roughening (609)</v>
      </c>
      <c r="E122" s="174">
        <f>CPPE_CO_2017!C121</f>
        <v>-1</v>
      </c>
      <c r="F122" s="175"/>
      <c r="G122" s="176">
        <f>CPPE_CO_2017!D121</f>
        <v>4</v>
      </c>
      <c r="H122" s="175" t="s">
        <v>770</v>
      </c>
      <c r="I122" s="177">
        <f>CPPE_CO_2017!E121</f>
        <v>0</v>
      </c>
      <c r="J122" s="175"/>
      <c r="K122" s="177">
        <f>CPPE_CO_2017!F121</f>
        <v>0</v>
      </c>
      <c r="L122" s="175"/>
      <c r="M122" s="176">
        <f>CPPE_CO_2017!G121</f>
        <v>0</v>
      </c>
      <c r="N122" s="175"/>
      <c r="O122" s="176">
        <f>CPPE_CO_2017!H121</f>
        <v>-2</v>
      </c>
      <c r="P122" s="175"/>
      <c r="Q122" s="176">
        <f>CPPE_CO_2017!I121</f>
        <v>-2</v>
      </c>
      <c r="R122" s="175"/>
      <c r="S122" s="176">
        <f>CPPE_CO_2017!J121</f>
        <v>0</v>
      </c>
      <c r="T122" s="178"/>
      <c r="U122" s="176">
        <f>CPPE_CO_2017!K121</f>
        <v>0</v>
      </c>
      <c r="V122" s="175"/>
      <c r="W122" s="176">
        <f>CPPE_CO_2017!L121</f>
        <v>0</v>
      </c>
      <c r="X122" s="175"/>
      <c r="Y122" s="176">
        <f>CPPE_CO_2017!M121</f>
        <v>0</v>
      </c>
      <c r="Z122" s="175"/>
      <c r="AA122" s="176">
        <f>CPPE_CO_2017!N121</f>
        <v>0</v>
      </c>
      <c r="AB122" s="175"/>
      <c r="AC122" s="176">
        <f>CPPE_CO_2017!O121</f>
        <v>0</v>
      </c>
      <c r="AD122" s="175"/>
      <c r="AE122" s="176">
        <f>CPPE_CO_2017!P121</f>
        <v>-2</v>
      </c>
      <c r="AF122" s="178"/>
      <c r="AG122" s="176">
        <f>CPPE_CO_2017!Q121</f>
        <v>-2</v>
      </c>
      <c r="AH122" s="175"/>
      <c r="AI122" s="176">
        <f>CPPE_CO_2017!R121</f>
        <v>1</v>
      </c>
      <c r="AJ122" s="175"/>
      <c r="AK122" s="176">
        <f>CPPE_CO_2017!S121</f>
        <v>0</v>
      </c>
      <c r="AL122" s="178"/>
      <c r="AM122" s="176">
        <f>CPPE_CO_2017!T121</f>
        <v>1</v>
      </c>
      <c r="AN122" s="175"/>
      <c r="AO122" s="176">
        <f>CPPE_CO_2017!U121</f>
        <v>0</v>
      </c>
      <c r="AP122" s="175"/>
      <c r="AQ122" s="176">
        <f>CPPE_CO_2017!V121</f>
        <v>0</v>
      </c>
      <c r="AR122" s="178"/>
      <c r="AS122" s="176">
        <f>CPPE_CO_2017!W121</f>
        <v>0</v>
      </c>
      <c r="AT122" s="178"/>
      <c r="AU122" s="176">
        <f>CPPE_CO_2017!X121</f>
        <v>0</v>
      </c>
      <c r="AV122" s="175"/>
      <c r="AW122" s="176">
        <f>CPPE_CO_2017!Y121</f>
        <v>0</v>
      </c>
      <c r="AX122" s="175" t="s">
        <v>771</v>
      </c>
      <c r="AY122" s="176">
        <f>CPPE_CO_2017!Z121</f>
        <v>0</v>
      </c>
      <c r="AZ122" s="175" t="s">
        <v>772</v>
      </c>
      <c r="BA122" s="176">
        <f>CPPE_CO_2017!AA121</f>
        <v>0</v>
      </c>
      <c r="BB122" s="175"/>
      <c r="BC122" s="176">
        <f>CPPE_CO_2017!AB121</f>
        <v>1</v>
      </c>
      <c r="BD122" s="175"/>
      <c r="BE122" s="176">
        <f>CPPE_CO_2017!AC121</f>
        <v>0</v>
      </c>
      <c r="BF122" s="175"/>
      <c r="BG122" s="176">
        <f>CPPE_CO_2017!AD121</f>
        <v>2</v>
      </c>
      <c r="BH122" s="175" t="s">
        <v>773</v>
      </c>
      <c r="BI122" s="176">
        <f>CPPE_CO_2017!AE121</f>
        <v>0</v>
      </c>
      <c r="BJ122" s="175"/>
      <c r="BK122" s="176">
        <f>CPPE_CO_2017!AF121</f>
        <v>-1</v>
      </c>
      <c r="BL122" s="175" t="s">
        <v>774</v>
      </c>
      <c r="BM122" s="176">
        <f>CPPE_CO_2017!AG121</f>
        <v>0</v>
      </c>
      <c r="BN122" s="178"/>
      <c r="BO122" s="176">
        <f>CPPE_CO_2017!AH121</f>
        <v>3</v>
      </c>
      <c r="BP122" s="175"/>
      <c r="BQ122" s="176">
        <f>CPPE_CO_2017!AI121</f>
        <v>0</v>
      </c>
      <c r="BR122" s="175"/>
      <c r="BS122" s="176">
        <f>CPPE_CO_2017!AJ121</f>
        <v>0</v>
      </c>
      <c r="BT122" s="175"/>
      <c r="BU122" s="176">
        <f>CPPE_CO_2017!AK121</f>
        <v>0</v>
      </c>
      <c r="BV122" s="175"/>
      <c r="BW122" s="176">
        <f>CPPE_CO_2017!AL121</f>
        <v>0</v>
      </c>
      <c r="BX122" s="175"/>
      <c r="BY122" s="176">
        <f>CPPE_CO_2017!AM121</f>
        <v>0</v>
      </c>
      <c r="BZ122" s="175"/>
      <c r="CA122" s="176">
        <f>CPPE_CO_2017!AN121</f>
        <v>0</v>
      </c>
      <c r="CB122" s="175"/>
      <c r="CC122" s="176">
        <f>CPPE_CO_2017!AO121</f>
        <v>0</v>
      </c>
      <c r="CD122" s="175"/>
      <c r="CE122" s="176">
        <f>CPPE_CO_2017!AP121</f>
        <v>0</v>
      </c>
      <c r="CF122" s="175"/>
      <c r="CG122" s="176">
        <f>CPPE_CO_2017!AQ121</f>
        <v>0</v>
      </c>
      <c r="CH122" s="178"/>
      <c r="CI122" s="177">
        <v>0</v>
      </c>
      <c r="CJ122" s="175"/>
      <c r="CK122" s="176">
        <f>CPPE_CO_2017!AS121</f>
        <v>0</v>
      </c>
      <c r="CL122" s="175" t="s">
        <v>775</v>
      </c>
      <c r="CM122" s="177">
        <v>-2</v>
      </c>
      <c r="CN122" s="175" t="s">
        <v>775</v>
      </c>
      <c r="CO122" s="180"/>
    </row>
    <row r="123" spans="2:93" s="168" customFormat="1" ht="80.099999999999994" customHeight="1" x14ac:dyDescent="0.25">
      <c r="B123" s="173" t="s">
        <v>115</v>
      </c>
      <c r="C123" s="166" t="s">
        <v>239</v>
      </c>
      <c r="D123" s="167" t="str">
        <f t="shared" si="3"/>
        <v>Terrace (600)</v>
      </c>
      <c r="E123" s="174">
        <f>CPPE_CO_2017!C122</f>
        <v>2</v>
      </c>
      <c r="F123" s="175" t="s">
        <v>848</v>
      </c>
      <c r="G123" s="176">
        <f>CPPE_CO_2017!D122</f>
        <v>1</v>
      </c>
      <c r="H123" s="175" t="s">
        <v>849</v>
      </c>
      <c r="I123" s="177">
        <f>CPPE_CO_2017!E122</f>
        <v>4</v>
      </c>
      <c r="J123" s="175" t="s">
        <v>850</v>
      </c>
      <c r="K123" s="177">
        <f>CPPE_CO_2017!F122</f>
        <v>2</v>
      </c>
      <c r="L123" s="175" t="s">
        <v>851</v>
      </c>
      <c r="M123" s="176">
        <f>CPPE_CO_2017!G122</f>
        <v>0</v>
      </c>
      <c r="N123" s="175" t="s">
        <v>852</v>
      </c>
      <c r="O123" s="176">
        <f>CPPE_CO_2017!H122</f>
        <v>0</v>
      </c>
      <c r="P123" s="175" t="s">
        <v>853</v>
      </c>
      <c r="Q123" s="176">
        <f>CPPE_CO_2017!I122</f>
        <v>-1</v>
      </c>
      <c r="R123" s="175" t="s">
        <v>854</v>
      </c>
      <c r="S123" s="176">
        <f>CPPE_CO_2017!J122</f>
        <v>0</v>
      </c>
      <c r="T123" s="178"/>
      <c r="U123" s="176">
        <f>CPPE_CO_2017!K122</f>
        <v>0</v>
      </c>
      <c r="V123" s="175"/>
      <c r="W123" s="176">
        <f>CPPE_CO_2017!L122</f>
        <v>0</v>
      </c>
      <c r="X123" s="175" t="s">
        <v>855</v>
      </c>
      <c r="Y123" s="176">
        <f>CPPE_CO_2017!M122</f>
        <v>0</v>
      </c>
      <c r="Z123" s="175" t="s">
        <v>856</v>
      </c>
      <c r="AA123" s="176">
        <f>CPPE_CO_2017!N122</f>
        <v>0</v>
      </c>
      <c r="AB123" s="175" t="s">
        <v>855</v>
      </c>
      <c r="AC123" s="176">
        <f>CPPE_CO_2017!O122</f>
        <v>1</v>
      </c>
      <c r="AD123" s="175" t="s">
        <v>857</v>
      </c>
      <c r="AE123" s="176">
        <f>CPPE_CO_2017!P122</f>
        <v>0</v>
      </c>
      <c r="AF123" s="178"/>
      <c r="AG123" s="176">
        <f>CPPE_CO_2017!Q122</f>
        <v>3</v>
      </c>
      <c r="AH123" s="175" t="s">
        <v>858</v>
      </c>
      <c r="AI123" s="176">
        <f>CPPE_CO_2017!R122</f>
        <v>0</v>
      </c>
      <c r="AJ123" s="175" t="s">
        <v>859</v>
      </c>
      <c r="AK123" s="176">
        <f>CPPE_CO_2017!S122</f>
        <v>0</v>
      </c>
      <c r="AL123" s="178" t="s">
        <v>860</v>
      </c>
      <c r="AM123" s="176">
        <f>CPPE_CO_2017!T122</f>
        <v>0</v>
      </c>
      <c r="AN123" s="175" t="s">
        <v>861</v>
      </c>
      <c r="AO123" s="176">
        <f>CPPE_CO_2017!U122</f>
        <v>0</v>
      </c>
      <c r="AP123" s="175" t="s">
        <v>862</v>
      </c>
      <c r="AQ123" s="176">
        <f>CPPE_CO_2017!V122</f>
        <v>0</v>
      </c>
      <c r="AR123" s="178" t="s">
        <v>863</v>
      </c>
      <c r="AS123" s="176">
        <f>CPPE_CO_2017!W122</f>
        <v>0</v>
      </c>
      <c r="AT123" s="178" t="s">
        <v>864</v>
      </c>
      <c r="AU123" s="176">
        <f>CPPE_CO_2017!X122</f>
        <v>0</v>
      </c>
      <c r="AV123" s="175" t="s">
        <v>865</v>
      </c>
      <c r="AW123" s="176">
        <f>CPPE_CO_2017!Y122</f>
        <v>0</v>
      </c>
      <c r="AX123" s="175" t="s">
        <v>866</v>
      </c>
      <c r="AY123" s="176">
        <f>CPPE_CO_2017!Z122</f>
        <v>0</v>
      </c>
      <c r="AZ123" s="175" t="s">
        <v>867</v>
      </c>
      <c r="BA123" s="176">
        <f>CPPE_CO_2017!AA122</f>
        <v>0</v>
      </c>
      <c r="BB123" s="175"/>
      <c r="BC123" s="176">
        <f>CPPE_CO_2017!AB122</f>
        <v>0</v>
      </c>
      <c r="BD123" s="175" t="s">
        <v>868</v>
      </c>
      <c r="BE123" s="176">
        <f>CPPE_CO_2017!AC122</f>
        <v>0</v>
      </c>
      <c r="BF123" s="175" t="s">
        <v>864</v>
      </c>
      <c r="BG123" s="176">
        <f>CPPE_CO_2017!AD122</f>
        <v>0</v>
      </c>
      <c r="BH123" s="175"/>
      <c r="BI123" s="176">
        <f>CPPE_CO_2017!AE122</f>
        <v>0</v>
      </c>
      <c r="BJ123" s="175"/>
      <c r="BK123" s="176">
        <f>CPPE_CO_2017!AF122</f>
        <v>0</v>
      </c>
      <c r="BL123" s="175"/>
      <c r="BM123" s="176">
        <f>CPPE_CO_2017!AG122</f>
        <v>0</v>
      </c>
      <c r="BN123" s="178"/>
      <c r="BO123" s="176">
        <f>CPPE_CO_2017!AH122</f>
        <v>2</v>
      </c>
      <c r="BP123" s="175" t="s">
        <v>869</v>
      </c>
      <c r="BQ123" s="176">
        <f>CPPE_CO_2017!AI122</f>
        <v>0</v>
      </c>
      <c r="BR123" s="175"/>
      <c r="BS123" s="176">
        <f>CPPE_CO_2017!AJ122</f>
        <v>0</v>
      </c>
      <c r="BT123" s="175"/>
      <c r="BU123" s="176">
        <f>CPPE_CO_2017!AK122</f>
        <v>0</v>
      </c>
      <c r="BV123" s="175"/>
      <c r="BW123" s="176">
        <f>CPPE_CO_2017!AL122</f>
        <v>0</v>
      </c>
      <c r="BX123" s="175"/>
      <c r="BY123" s="176">
        <f>CPPE_CO_2017!AM122</f>
        <v>0</v>
      </c>
      <c r="BZ123" s="175" t="s">
        <v>870</v>
      </c>
      <c r="CA123" s="176">
        <f>CPPE_CO_2017!AN122</f>
        <v>0</v>
      </c>
      <c r="CB123" s="175"/>
      <c r="CC123" s="176">
        <f>CPPE_CO_2017!AO122</f>
        <v>0</v>
      </c>
      <c r="CD123" s="175"/>
      <c r="CE123" s="176">
        <f>CPPE_CO_2017!AP122</f>
        <v>0</v>
      </c>
      <c r="CF123" s="175"/>
      <c r="CG123" s="176">
        <f>CPPE_CO_2017!AQ122</f>
        <v>0</v>
      </c>
      <c r="CH123" s="178"/>
      <c r="CI123" s="177">
        <v>0</v>
      </c>
      <c r="CJ123" s="175"/>
      <c r="CK123" s="176">
        <f>CPPE_CO_2017!AS122</f>
        <v>0</v>
      </c>
      <c r="CL123" s="175" t="s">
        <v>712</v>
      </c>
      <c r="CM123" s="177">
        <v>-2</v>
      </c>
      <c r="CN123" s="175" t="s">
        <v>712</v>
      </c>
      <c r="CO123" s="180"/>
    </row>
    <row r="124" spans="2:93" s="168" customFormat="1" ht="80.099999999999994" customHeight="1" x14ac:dyDescent="0.25">
      <c r="B124" s="173" t="s">
        <v>116</v>
      </c>
      <c r="C124" s="166" t="s">
        <v>252</v>
      </c>
      <c r="D124" s="167" t="str">
        <f t="shared" si="3"/>
        <v>Trails and Walkways (575)</v>
      </c>
      <c r="E124" s="174">
        <f>CPPE_CO_2017!C123</f>
        <v>1</v>
      </c>
      <c r="F124" s="175" t="s">
        <v>1009</v>
      </c>
      <c r="G124" s="176">
        <f>CPPE_CO_2017!D123</f>
        <v>1</v>
      </c>
      <c r="H124" s="175" t="s">
        <v>1009</v>
      </c>
      <c r="I124" s="177">
        <f>CPPE_CO_2017!E123</f>
        <v>1</v>
      </c>
      <c r="J124" s="175" t="s">
        <v>1009</v>
      </c>
      <c r="K124" s="177">
        <f>CPPE_CO_2017!F123</f>
        <v>4</v>
      </c>
      <c r="L124" s="178" t="s">
        <v>1010</v>
      </c>
      <c r="M124" s="176">
        <f>CPPE_CO_2017!G123</f>
        <v>2</v>
      </c>
      <c r="N124" s="175" t="s">
        <v>1011</v>
      </c>
      <c r="O124" s="176">
        <f>CPPE_CO_2017!H123</f>
        <v>0</v>
      </c>
      <c r="P124" s="175"/>
      <c r="Q124" s="176">
        <f>CPPE_CO_2017!I123</f>
        <v>2</v>
      </c>
      <c r="R124" s="178" t="s">
        <v>1012</v>
      </c>
      <c r="S124" s="176">
        <f>CPPE_CO_2017!J123</f>
        <v>0</v>
      </c>
      <c r="T124" s="175" t="s">
        <v>2242</v>
      </c>
      <c r="U124" s="176">
        <f>CPPE_CO_2017!K123</f>
        <v>0</v>
      </c>
      <c r="V124" s="175"/>
      <c r="W124" s="176">
        <f>CPPE_CO_2017!L123</f>
        <v>0</v>
      </c>
      <c r="X124" s="178"/>
      <c r="Y124" s="176">
        <f>CPPE_CO_2017!M123</f>
        <v>2</v>
      </c>
      <c r="Z124" s="178" t="s">
        <v>1013</v>
      </c>
      <c r="AA124" s="176">
        <f>CPPE_CO_2017!N123</f>
        <v>0</v>
      </c>
      <c r="AB124" s="175" t="s">
        <v>2242</v>
      </c>
      <c r="AC124" s="176">
        <f>CPPE_CO_2017!O123</f>
        <v>0</v>
      </c>
      <c r="AD124" s="175"/>
      <c r="AE124" s="176">
        <f>CPPE_CO_2017!P123</f>
        <v>0</v>
      </c>
      <c r="AF124" s="175"/>
      <c r="AG124" s="176">
        <f>CPPE_CO_2017!Q123</f>
        <v>0</v>
      </c>
      <c r="AH124" s="175"/>
      <c r="AI124" s="176">
        <f>CPPE_CO_2017!R123</f>
        <v>0</v>
      </c>
      <c r="AJ124" s="175"/>
      <c r="AK124" s="176">
        <f>CPPE_CO_2017!S123</f>
        <v>0</v>
      </c>
      <c r="AL124" s="175"/>
      <c r="AM124" s="176">
        <f>CPPE_CO_2017!T123</f>
        <v>0</v>
      </c>
      <c r="AN124" s="175"/>
      <c r="AO124" s="176">
        <f>CPPE_CO_2017!U123</f>
        <v>0</v>
      </c>
      <c r="AP124" s="175"/>
      <c r="AQ124" s="176">
        <f>CPPE_CO_2017!V123</f>
        <v>0</v>
      </c>
      <c r="AR124" s="175"/>
      <c r="AS124" s="176">
        <f>CPPE_CO_2017!W123</f>
        <v>0</v>
      </c>
      <c r="AT124" s="178"/>
      <c r="AU124" s="176">
        <f>CPPE_CO_2017!X123</f>
        <v>1</v>
      </c>
      <c r="AV124" s="175" t="s">
        <v>1014</v>
      </c>
      <c r="AW124" s="176">
        <f>CPPE_CO_2017!Y123</f>
        <v>0</v>
      </c>
      <c r="AX124" s="175"/>
      <c r="AY124" s="176">
        <f>CPPE_CO_2017!Z123</f>
        <v>0</v>
      </c>
      <c r="AZ124" s="175" t="s">
        <v>1015</v>
      </c>
      <c r="BA124" s="176">
        <f>CPPE_CO_2017!AA123</f>
        <v>0</v>
      </c>
      <c r="BB124" s="175" t="s">
        <v>2242</v>
      </c>
      <c r="BC124" s="176">
        <f>CPPE_CO_2017!AB123</f>
        <v>2</v>
      </c>
      <c r="BD124" s="175"/>
      <c r="BE124" s="176">
        <f>CPPE_CO_2017!AC123</f>
        <v>0</v>
      </c>
      <c r="BF124" s="175"/>
      <c r="BG124" s="176">
        <f>CPPE_CO_2017!AD123</f>
        <v>1</v>
      </c>
      <c r="BH124" s="175" t="s">
        <v>1016</v>
      </c>
      <c r="BI124" s="176">
        <f>CPPE_CO_2017!AE123</f>
        <v>0</v>
      </c>
      <c r="BJ124" s="175" t="s">
        <v>2242</v>
      </c>
      <c r="BK124" s="176">
        <f>CPPE_CO_2017!AF123</f>
        <v>1</v>
      </c>
      <c r="BL124" s="175" t="s">
        <v>567</v>
      </c>
      <c r="BM124" s="176">
        <f>CPPE_CO_2017!AG123</f>
        <v>0</v>
      </c>
      <c r="BN124" s="178"/>
      <c r="BO124" s="176">
        <f>CPPE_CO_2017!AH123</f>
        <v>0</v>
      </c>
      <c r="BP124" s="175"/>
      <c r="BQ124" s="176">
        <f>CPPE_CO_2017!AI123</f>
        <v>0</v>
      </c>
      <c r="BR124" s="175"/>
      <c r="BS124" s="176">
        <f>CPPE_CO_2017!AJ123</f>
        <v>0</v>
      </c>
      <c r="BT124" s="175"/>
      <c r="BU124" s="176">
        <f>CPPE_CO_2017!AK123</f>
        <v>2</v>
      </c>
      <c r="BV124" s="179" t="s">
        <v>1017</v>
      </c>
      <c r="BW124" s="176">
        <f>CPPE_CO_2017!AL123</f>
        <v>4</v>
      </c>
      <c r="BX124" s="175" t="s">
        <v>1018</v>
      </c>
      <c r="BY124" s="176">
        <f>CPPE_CO_2017!AM123</f>
        <v>4</v>
      </c>
      <c r="BZ124" s="175" t="s">
        <v>1019</v>
      </c>
      <c r="CA124" s="176">
        <f>CPPE_CO_2017!AN123</f>
        <v>2</v>
      </c>
      <c r="CB124" s="175" t="s">
        <v>1020</v>
      </c>
      <c r="CC124" s="176">
        <f>CPPE_CO_2017!AO123</f>
        <v>0</v>
      </c>
      <c r="CD124" s="175"/>
      <c r="CE124" s="176">
        <f>CPPE_CO_2017!AP123</f>
        <v>1</v>
      </c>
      <c r="CF124" s="175" t="s">
        <v>1021</v>
      </c>
      <c r="CG124" s="176">
        <f>CPPE_CO_2017!AQ123</f>
        <v>0</v>
      </c>
      <c r="CH124" s="178"/>
      <c r="CI124" s="177">
        <v>1</v>
      </c>
      <c r="CJ124" s="175" t="s">
        <v>1022</v>
      </c>
      <c r="CK124" s="176">
        <f>CPPE_CO_2017!AS123</f>
        <v>0</v>
      </c>
      <c r="CL124" s="175"/>
      <c r="CM124" s="177">
        <v>0</v>
      </c>
      <c r="CN124" s="175"/>
      <c r="CO124" s="179"/>
    </row>
    <row r="125" spans="2:93" s="168" customFormat="1" ht="80.099999999999994" customHeight="1" x14ac:dyDescent="0.25">
      <c r="B125" s="173" t="s">
        <v>117</v>
      </c>
      <c r="C125" s="166" t="s">
        <v>231</v>
      </c>
      <c r="D125" s="167" t="str">
        <f t="shared" si="3"/>
        <v>Tree/Shrub Establishment (612)</v>
      </c>
      <c r="E125" s="174">
        <f>CPPE_CO_2017!C124</f>
        <v>4</v>
      </c>
      <c r="F125" s="175" t="s">
        <v>728</v>
      </c>
      <c r="G125" s="176">
        <f>CPPE_CO_2017!D124</f>
        <v>4</v>
      </c>
      <c r="H125" s="175" t="s">
        <v>729</v>
      </c>
      <c r="I125" s="177">
        <f>CPPE_CO_2017!E124</f>
        <v>4</v>
      </c>
      <c r="J125" s="175" t="s">
        <v>730</v>
      </c>
      <c r="K125" s="177">
        <f>CPPE_CO_2017!F124</f>
        <v>2</v>
      </c>
      <c r="L125" s="175" t="s">
        <v>730</v>
      </c>
      <c r="M125" s="176">
        <f>CPPE_CO_2017!G124</f>
        <v>0</v>
      </c>
      <c r="N125" s="175" t="s">
        <v>731</v>
      </c>
      <c r="O125" s="176">
        <f>CPPE_CO_2017!H124</f>
        <v>2</v>
      </c>
      <c r="P125" s="175" t="s">
        <v>732</v>
      </c>
      <c r="Q125" s="176">
        <f>CPPE_CO_2017!I124</f>
        <v>2</v>
      </c>
      <c r="R125" s="175" t="s">
        <v>733</v>
      </c>
      <c r="S125" s="176">
        <f>CPPE_CO_2017!J124</f>
        <v>0</v>
      </c>
      <c r="T125" s="178"/>
      <c r="U125" s="176">
        <f>CPPE_CO_2017!K124</f>
        <v>1</v>
      </c>
      <c r="V125" s="175" t="s">
        <v>734</v>
      </c>
      <c r="W125" s="176">
        <f>CPPE_CO_2017!L124</f>
        <v>2</v>
      </c>
      <c r="X125" s="175" t="s">
        <v>537</v>
      </c>
      <c r="Y125" s="176">
        <f>CPPE_CO_2017!M124</f>
        <v>1</v>
      </c>
      <c r="Z125" s="175" t="s">
        <v>486</v>
      </c>
      <c r="AA125" s="176">
        <f>CPPE_CO_2017!N124</f>
        <v>1</v>
      </c>
      <c r="AB125" s="175" t="s">
        <v>537</v>
      </c>
      <c r="AC125" s="176">
        <f>CPPE_CO_2017!O124</f>
        <v>1</v>
      </c>
      <c r="AD125" s="175" t="s">
        <v>735</v>
      </c>
      <c r="AE125" s="176">
        <f>CPPE_CO_2017!P124</f>
        <v>0</v>
      </c>
      <c r="AF125" s="178"/>
      <c r="AG125" s="176">
        <f>CPPE_CO_2017!Q124</f>
        <v>0</v>
      </c>
      <c r="AH125" s="175" t="s">
        <v>736</v>
      </c>
      <c r="AI125" s="176">
        <f>CPPE_CO_2017!R124</f>
        <v>1</v>
      </c>
      <c r="AJ125" s="175" t="s">
        <v>737</v>
      </c>
      <c r="AK125" s="176">
        <f>CPPE_CO_2017!S124</f>
        <v>1</v>
      </c>
      <c r="AL125" s="178" t="s">
        <v>738</v>
      </c>
      <c r="AM125" s="176">
        <f>CPPE_CO_2017!T124</f>
        <v>1</v>
      </c>
      <c r="AN125" s="175" t="s">
        <v>739</v>
      </c>
      <c r="AO125" s="176">
        <f>CPPE_CO_2017!U124</f>
        <v>2</v>
      </c>
      <c r="AP125" s="175" t="s">
        <v>739</v>
      </c>
      <c r="AQ125" s="176">
        <f>CPPE_CO_2017!V124</f>
        <v>1</v>
      </c>
      <c r="AR125" s="178" t="s">
        <v>740</v>
      </c>
      <c r="AS125" s="176">
        <f>CPPE_CO_2017!W124</f>
        <v>1</v>
      </c>
      <c r="AT125" s="178" t="s">
        <v>741</v>
      </c>
      <c r="AU125" s="176">
        <f>CPPE_CO_2017!X124</f>
        <v>1</v>
      </c>
      <c r="AV125" s="175" t="s">
        <v>742</v>
      </c>
      <c r="AW125" s="176">
        <f>CPPE_CO_2017!Y124</f>
        <v>1</v>
      </c>
      <c r="AX125" s="175" t="s">
        <v>743</v>
      </c>
      <c r="AY125" s="176">
        <f>CPPE_CO_2017!Z124</f>
        <v>1</v>
      </c>
      <c r="AZ125" s="175" t="s">
        <v>744</v>
      </c>
      <c r="BA125" s="176">
        <f>CPPE_CO_2017!AA124</f>
        <v>1</v>
      </c>
      <c r="BB125" s="175" t="s">
        <v>745</v>
      </c>
      <c r="BC125" s="176">
        <f>CPPE_CO_2017!AB124</f>
        <v>2</v>
      </c>
      <c r="BD125" s="175" t="s">
        <v>746</v>
      </c>
      <c r="BE125" s="176">
        <f>CPPE_CO_2017!AC124</f>
        <v>1</v>
      </c>
      <c r="BF125" s="175" t="s">
        <v>747</v>
      </c>
      <c r="BG125" s="176">
        <f>CPPE_CO_2017!AD124</f>
        <v>2</v>
      </c>
      <c r="BH125" s="175" t="s">
        <v>748</v>
      </c>
      <c r="BI125" s="176">
        <f>CPPE_CO_2017!AE124</f>
        <v>0</v>
      </c>
      <c r="BJ125" s="175"/>
      <c r="BK125" s="176">
        <f>CPPE_CO_2017!AF124</f>
        <v>4</v>
      </c>
      <c r="BL125" s="175" t="s">
        <v>541</v>
      </c>
      <c r="BM125" s="176">
        <f>CPPE_CO_2017!AG124</f>
        <v>0</v>
      </c>
      <c r="BN125" s="178" t="s">
        <v>749</v>
      </c>
      <c r="BO125" s="176">
        <f>CPPE_CO_2017!AH124</f>
        <v>5</v>
      </c>
      <c r="BP125" s="175" t="s">
        <v>516</v>
      </c>
      <c r="BQ125" s="176">
        <f>CPPE_CO_2017!AI124</f>
        <v>4</v>
      </c>
      <c r="BR125" s="175" t="s">
        <v>750</v>
      </c>
      <c r="BS125" s="176">
        <f>CPPE_CO_2017!AJ124</f>
        <v>0</v>
      </c>
      <c r="BT125" s="175" t="s">
        <v>432</v>
      </c>
      <c r="BU125" s="176">
        <f>CPPE_CO_2017!AK124</f>
        <v>0</v>
      </c>
      <c r="BV125" s="175"/>
      <c r="BW125" s="176">
        <f>CPPE_CO_2017!AL124</f>
        <v>2</v>
      </c>
      <c r="BX125" s="175" t="s">
        <v>751</v>
      </c>
      <c r="BY125" s="176">
        <f>CPPE_CO_2017!AM124</f>
        <v>3</v>
      </c>
      <c r="BZ125" s="175" t="s">
        <v>752</v>
      </c>
      <c r="CA125" s="176">
        <f>CPPE_CO_2017!AN124</f>
        <v>0</v>
      </c>
      <c r="CB125" s="175"/>
      <c r="CC125" s="176">
        <f>CPPE_CO_2017!AO124</f>
        <v>0</v>
      </c>
      <c r="CD125" s="175" t="s">
        <v>753</v>
      </c>
      <c r="CE125" s="176">
        <f>CPPE_CO_2017!AP124</f>
        <v>1</v>
      </c>
      <c r="CF125" s="175" t="s">
        <v>754</v>
      </c>
      <c r="CG125" s="176">
        <f>CPPE_CO_2017!AQ124</f>
        <v>1</v>
      </c>
      <c r="CH125" s="178" t="s">
        <v>755</v>
      </c>
      <c r="CI125" s="177">
        <v>0</v>
      </c>
      <c r="CJ125" s="175"/>
      <c r="CK125" s="176">
        <f>CPPE_CO_2017!AS124</f>
        <v>1</v>
      </c>
      <c r="CL125" s="175" t="s">
        <v>756</v>
      </c>
      <c r="CM125" s="177">
        <v>1</v>
      </c>
      <c r="CN125" s="175" t="s">
        <v>757</v>
      </c>
      <c r="CO125" s="179" t="s">
        <v>758</v>
      </c>
    </row>
    <row r="126" spans="2:93" s="168" customFormat="1" ht="80.099999999999994" customHeight="1" x14ac:dyDescent="0.25">
      <c r="B126" s="173" t="s">
        <v>118</v>
      </c>
      <c r="C126" s="166" t="s">
        <v>208</v>
      </c>
      <c r="D126" s="167" t="str">
        <f t="shared" si="3"/>
        <v>Tree/Shrub Pruning (660)</v>
      </c>
      <c r="E126" s="174">
        <f>CPPE_CO_2017!C125</f>
        <v>0</v>
      </c>
      <c r="F126" s="175" t="s">
        <v>405</v>
      </c>
      <c r="G126" s="176">
        <f>CPPE_CO_2017!D125</f>
        <v>0</v>
      </c>
      <c r="H126" s="175" t="s">
        <v>373</v>
      </c>
      <c r="I126" s="177">
        <f>CPPE_CO_2017!E125</f>
        <v>0</v>
      </c>
      <c r="J126" s="175" t="s">
        <v>373</v>
      </c>
      <c r="K126" s="177">
        <f>CPPE_CO_2017!F125</f>
        <v>0</v>
      </c>
      <c r="L126" s="175" t="s">
        <v>373</v>
      </c>
      <c r="M126" s="176">
        <f>CPPE_CO_2017!G125</f>
        <v>0</v>
      </c>
      <c r="N126" s="175"/>
      <c r="O126" s="176">
        <f>CPPE_CO_2017!H125</f>
        <v>0</v>
      </c>
      <c r="P126" s="175" t="s">
        <v>406</v>
      </c>
      <c r="Q126" s="176">
        <f>CPPE_CO_2017!I125</f>
        <v>0</v>
      </c>
      <c r="R126" s="175"/>
      <c r="S126" s="176">
        <f>CPPE_CO_2017!J125</f>
        <v>0</v>
      </c>
      <c r="T126" s="178"/>
      <c r="U126" s="176">
        <f>CPPE_CO_2017!K125</f>
        <v>0</v>
      </c>
      <c r="V126" s="175"/>
      <c r="W126" s="176">
        <f>CPPE_CO_2017!L125</f>
        <v>0</v>
      </c>
      <c r="X126" s="175"/>
      <c r="Y126" s="176">
        <f>CPPE_CO_2017!M125</f>
        <v>0</v>
      </c>
      <c r="Z126" s="175"/>
      <c r="AA126" s="176">
        <f>CPPE_CO_2017!N125</f>
        <v>0</v>
      </c>
      <c r="AB126" s="175"/>
      <c r="AC126" s="176">
        <f>CPPE_CO_2017!O125</f>
        <v>0</v>
      </c>
      <c r="AD126" s="175"/>
      <c r="AE126" s="176">
        <f>CPPE_CO_2017!P125</f>
        <v>0</v>
      </c>
      <c r="AF126" s="178"/>
      <c r="AG126" s="176">
        <f>CPPE_CO_2017!Q125</f>
        <v>0</v>
      </c>
      <c r="AH126" s="175"/>
      <c r="AI126" s="176">
        <f>CPPE_CO_2017!R125</f>
        <v>0</v>
      </c>
      <c r="AJ126" s="175" t="s">
        <v>407</v>
      </c>
      <c r="AK126" s="176">
        <f>CPPE_CO_2017!S125</f>
        <v>0</v>
      </c>
      <c r="AL126" s="178" t="s">
        <v>408</v>
      </c>
      <c r="AM126" s="176">
        <f>CPPE_CO_2017!T125</f>
        <v>0</v>
      </c>
      <c r="AN126" s="175" t="s">
        <v>409</v>
      </c>
      <c r="AO126" s="176">
        <f>CPPE_CO_2017!U125</f>
        <v>0</v>
      </c>
      <c r="AP126" s="175" t="s">
        <v>409</v>
      </c>
      <c r="AQ126" s="176">
        <f>CPPE_CO_2017!V125</f>
        <v>0</v>
      </c>
      <c r="AR126" s="178"/>
      <c r="AS126" s="176">
        <f>CPPE_CO_2017!W125</f>
        <v>0</v>
      </c>
      <c r="AT126" s="178"/>
      <c r="AU126" s="176">
        <f>CPPE_CO_2017!X125</f>
        <v>0</v>
      </c>
      <c r="AV126" s="175"/>
      <c r="AW126" s="176">
        <f>CPPE_CO_2017!Y125</f>
        <v>0</v>
      </c>
      <c r="AX126" s="175"/>
      <c r="AY126" s="176">
        <f>CPPE_CO_2017!Z125</f>
        <v>0</v>
      </c>
      <c r="AZ126" s="175"/>
      <c r="BA126" s="176">
        <f>CPPE_CO_2017!AA125</f>
        <v>0</v>
      </c>
      <c r="BB126" s="175"/>
      <c r="BC126" s="176">
        <f>CPPE_CO_2017!AB125</f>
        <v>0</v>
      </c>
      <c r="BD126" s="175"/>
      <c r="BE126" s="176">
        <f>CPPE_CO_2017!AC125</f>
        <v>0</v>
      </c>
      <c r="BF126" s="175"/>
      <c r="BG126" s="176">
        <f>CPPE_CO_2017!AD125</f>
        <v>0</v>
      </c>
      <c r="BH126" s="175"/>
      <c r="BI126" s="176">
        <f>CPPE_CO_2017!AE125</f>
        <v>0</v>
      </c>
      <c r="BJ126" s="175"/>
      <c r="BK126" s="176">
        <f>CPPE_CO_2017!AF125</f>
        <v>0</v>
      </c>
      <c r="BL126" s="175"/>
      <c r="BM126" s="176">
        <f>CPPE_CO_2017!AG125</f>
        <v>0</v>
      </c>
      <c r="BN126" s="178"/>
      <c r="BO126" s="176">
        <f>CPPE_CO_2017!AH125</f>
        <v>3</v>
      </c>
      <c r="BP126" s="175" t="s">
        <v>410</v>
      </c>
      <c r="BQ126" s="176">
        <f>CPPE_CO_2017!AI125</f>
        <v>0</v>
      </c>
      <c r="BR126" s="175" t="s">
        <v>411</v>
      </c>
      <c r="BS126" s="176">
        <f>CPPE_CO_2017!AJ125</f>
        <v>0</v>
      </c>
      <c r="BT126" s="175"/>
      <c r="BU126" s="176">
        <f>CPPE_CO_2017!AK125</f>
        <v>2</v>
      </c>
      <c r="BV126" s="175" t="s">
        <v>412</v>
      </c>
      <c r="BW126" s="176">
        <f>CPPE_CO_2017!AL125</f>
        <v>0</v>
      </c>
      <c r="BX126" s="175" t="s">
        <v>413</v>
      </c>
      <c r="BY126" s="176">
        <f>CPPE_CO_2017!AM125</f>
        <v>0</v>
      </c>
      <c r="BZ126" s="175" t="s">
        <v>414</v>
      </c>
      <c r="CA126" s="176">
        <f>CPPE_CO_2017!AN125</f>
        <v>0</v>
      </c>
      <c r="CB126" s="175"/>
      <c r="CC126" s="176">
        <f>CPPE_CO_2017!AO125</f>
        <v>0</v>
      </c>
      <c r="CD126" s="175"/>
      <c r="CE126" s="176">
        <f>CPPE_CO_2017!AP125</f>
        <v>0</v>
      </c>
      <c r="CF126" s="175"/>
      <c r="CG126" s="176">
        <f>CPPE_CO_2017!AQ125</f>
        <v>0</v>
      </c>
      <c r="CH126" s="178"/>
      <c r="CI126" s="177">
        <v>0</v>
      </c>
      <c r="CJ126" s="175"/>
      <c r="CK126" s="176">
        <f>CPPE_CO_2017!AS125</f>
        <v>0</v>
      </c>
      <c r="CL126" s="175" t="s">
        <v>415</v>
      </c>
      <c r="CM126" s="177">
        <v>0</v>
      </c>
      <c r="CN126" s="175" t="s">
        <v>416</v>
      </c>
      <c r="CO126" s="175" t="s">
        <v>417</v>
      </c>
    </row>
    <row r="127" spans="2:93" s="168" customFormat="1" ht="80.099999999999994" customHeight="1" x14ac:dyDescent="0.25">
      <c r="B127" s="173" t="s">
        <v>119</v>
      </c>
      <c r="C127" s="166" t="s">
        <v>270</v>
      </c>
      <c r="D127" s="167" t="str">
        <f t="shared" si="3"/>
        <v>Tree/Shrub Site Preparation (490)</v>
      </c>
      <c r="E127" s="174">
        <f>CPPE_CO_2017!C126</f>
        <v>-1</v>
      </c>
      <c r="F127" s="175" t="s">
        <v>1251</v>
      </c>
      <c r="G127" s="176">
        <f>CPPE_CO_2017!D126</f>
        <v>-1</v>
      </c>
      <c r="H127" s="175" t="s">
        <v>1252</v>
      </c>
      <c r="I127" s="177">
        <f>CPPE_CO_2017!E126</f>
        <v>-2</v>
      </c>
      <c r="J127" s="175" t="s">
        <v>1251</v>
      </c>
      <c r="K127" s="177">
        <f>CPPE_CO_2017!F126</f>
        <v>-1</v>
      </c>
      <c r="L127" s="175" t="s">
        <v>1251</v>
      </c>
      <c r="M127" s="176">
        <f>CPPE_CO_2017!G126</f>
        <v>0</v>
      </c>
      <c r="N127" s="175"/>
      <c r="O127" s="176">
        <f>CPPE_CO_2017!H126</f>
        <v>-1</v>
      </c>
      <c r="P127" s="175" t="s">
        <v>1253</v>
      </c>
      <c r="Q127" s="176">
        <f>CPPE_CO_2017!I126</f>
        <v>-1</v>
      </c>
      <c r="R127" s="175" t="s">
        <v>1254</v>
      </c>
      <c r="S127" s="176">
        <f>CPPE_CO_2017!J126</f>
        <v>0</v>
      </c>
      <c r="T127" s="178"/>
      <c r="U127" s="176">
        <f>CPPE_CO_2017!K126</f>
        <v>0</v>
      </c>
      <c r="V127" s="175"/>
      <c r="W127" s="176">
        <f>CPPE_CO_2017!L126</f>
        <v>0</v>
      </c>
      <c r="X127" s="175"/>
      <c r="Y127" s="176">
        <f>CPPE_CO_2017!M126</f>
        <v>0</v>
      </c>
      <c r="Z127" s="175" t="s">
        <v>1255</v>
      </c>
      <c r="AA127" s="176">
        <f>CPPE_CO_2017!N126</f>
        <v>0</v>
      </c>
      <c r="AB127" s="175" t="s">
        <v>1255</v>
      </c>
      <c r="AC127" s="176">
        <f>CPPE_CO_2017!O126</f>
        <v>0</v>
      </c>
      <c r="AD127" s="175"/>
      <c r="AE127" s="176">
        <f>CPPE_CO_2017!P126</f>
        <v>0</v>
      </c>
      <c r="AF127" s="178"/>
      <c r="AG127" s="176">
        <f>CPPE_CO_2017!Q126</f>
        <v>-1</v>
      </c>
      <c r="AH127" s="175" t="s">
        <v>1256</v>
      </c>
      <c r="AI127" s="176">
        <f>CPPE_CO_2017!R126</f>
        <v>0</v>
      </c>
      <c r="AJ127" s="175" t="s">
        <v>1257</v>
      </c>
      <c r="AK127" s="176">
        <f>CPPE_CO_2017!S126</f>
        <v>0</v>
      </c>
      <c r="AL127" s="178" t="s">
        <v>1258</v>
      </c>
      <c r="AM127" s="176">
        <f>CPPE_CO_2017!T126</f>
        <v>0</v>
      </c>
      <c r="AN127" s="175"/>
      <c r="AO127" s="176">
        <f>CPPE_CO_2017!U126</f>
        <v>0</v>
      </c>
      <c r="AP127" s="175"/>
      <c r="AQ127" s="176">
        <f>CPPE_CO_2017!V126</f>
        <v>0</v>
      </c>
      <c r="AR127" s="178"/>
      <c r="AS127" s="176">
        <f>CPPE_CO_2017!W126</f>
        <v>0</v>
      </c>
      <c r="AT127" s="178"/>
      <c r="AU127" s="176">
        <f>CPPE_CO_2017!X126</f>
        <v>0</v>
      </c>
      <c r="AV127" s="175" t="s">
        <v>1255</v>
      </c>
      <c r="AW127" s="176">
        <f>CPPE_CO_2017!Y126</f>
        <v>0</v>
      </c>
      <c r="AX127" s="175" t="s">
        <v>1259</v>
      </c>
      <c r="AY127" s="176">
        <f>CPPE_CO_2017!Z126</f>
        <v>0</v>
      </c>
      <c r="AZ127" s="175" t="s">
        <v>1260</v>
      </c>
      <c r="BA127" s="176">
        <f>CPPE_CO_2017!AA126</f>
        <v>0</v>
      </c>
      <c r="BB127" s="175" t="s">
        <v>1261</v>
      </c>
      <c r="BC127" s="176">
        <f>CPPE_CO_2017!AB126</f>
        <v>-1</v>
      </c>
      <c r="BD127" s="175"/>
      <c r="BE127" s="176">
        <f>CPPE_CO_2017!AC126</f>
        <v>0</v>
      </c>
      <c r="BF127" s="175" t="s">
        <v>1262</v>
      </c>
      <c r="BG127" s="176">
        <f>CPPE_CO_2017!AD126</f>
        <v>-2</v>
      </c>
      <c r="BH127" s="175" t="s">
        <v>1263</v>
      </c>
      <c r="BI127" s="176">
        <f>CPPE_CO_2017!AE126</f>
        <v>0</v>
      </c>
      <c r="BJ127" s="175" t="s">
        <v>1264</v>
      </c>
      <c r="BK127" s="176">
        <f>CPPE_CO_2017!AF126</f>
        <v>0</v>
      </c>
      <c r="BL127" s="175" t="s">
        <v>1265</v>
      </c>
      <c r="BM127" s="176">
        <f>CPPE_CO_2017!AG126</f>
        <v>0</v>
      </c>
      <c r="BN127" s="178"/>
      <c r="BO127" s="176">
        <f>CPPE_CO_2017!AH126</f>
        <v>2</v>
      </c>
      <c r="BP127" s="175" t="s">
        <v>1266</v>
      </c>
      <c r="BQ127" s="176">
        <f>CPPE_CO_2017!AI126</f>
        <v>0</v>
      </c>
      <c r="BR127" s="175" t="s">
        <v>1267</v>
      </c>
      <c r="BS127" s="176">
        <f>CPPE_CO_2017!AJ126</f>
        <v>-2</v>
      </c>
      <c r="BT127" s="175" t="s">
        <v>1268</v>
      </c>
      <c r="BU127" s="176">
        <f>CPPE_CO_2017!AK126</f>
        <v>2</v>
      </c>
      <c r="BV127" s="175" t="s">
        <v>1269</v>
      </c>
      <c r="BW127" s="176">
        <f>CPPE_CO_2017!AL126</f>
        <v>0</v>
      </c>
      <c r="BX127" s="175" t="s">
        <v>1270</v>
      </c>
      <c r="BY127" s="176">
        <f>CPPE_CO_2017!AM126</f>
        <v>0</v>
      </c>
      <c r="BZ127" s="175" t="s">
        <v>1271</v>
      </c>
      <c r="CA127" s="176">
        <f>CPPE_CO_2017!AN126</f>
        <v>0</v>
      </c>
      <c r="CB127" s="175"/>
      <c r="CC127" s="176">
        <f>CPPE_CO_2017!AO126</f>
        <v>0</v>
      </c>
      <c r="CD127" s="175" t="s">
        <v>1272</v>
      </c>
      <c r="CE127" s="176">
        <f>CPPE_CO_2017!AP126</f>
        <v>0</v>
      </c>
      <c r="CF127" s="175"/>
      <c r="CG127" s="176">
        <f>CPPE_CO_2017!AQ126</f>
        <v>0</v>
      </c>
      <c r="CH127" s="178"/>
      <c r="CI127" s="177">
        <v>0</v>
      </c>
      <c r="CJ127" s="175"/>
      <c r="CK127" s="176">
        <f>CPPE_CO_2017!AS126</f>
        <v>0</v>
      </c>
      <c r="CL127" s="175"/>
      <c r="CM127" s="177">
        <v>0</v>
      </c>
      <c r="CN127" s="175"/>
      <c r="CO127" s="179" t="s">
        <v>1273</v>
      </c>
    </row>
    <row r="128" spans="2:93" s="168" customFormat="1" ht="80.099999999999994" customHeight="1" x14ac:dyDescent="0.25">
      <c r="B128" s="173" t="s">
        <v>120</v>
      </c>
      <c r="C128" s="166" t="s">
        <v>229</v>
      </c>
      <c r="D128" s="167" t="str">
        <f t="shared" si="3"/>
        <v>Underground Outlet (620)</v>
      </c>
      <c r="E128" s="174">
        <f>CPPE_CO_2017!C127</f>
        <v>0</v>
      </c>
      <c r="F128" s="175"/>
      <c r="G128" s="176">
        <f>CPPE_CO_2017!D127</f>
        <v>0</v>
      </c>
      <c r="H128" s="175"/>
      <c r="I128" s="177">
        <f>CPPE_CO_2017!E127</f>
        <v>4</v>
      </c>
      <c r="J128" s="175" t="s">
        <v>700</v>
      </c>
      <c r="K128" s="177">
        <f>CPPE_CO_2017!F127</f>
        <v>4</v>
      </c>
      <c r="L128" s="175" t="s">
        <v>701</v>
      </c>
      <c r="M128" s="176">
        <f>CPPE_CO_2017!G127</f>
        <v>0</v>
      </c>
      <c r="N128" s="175" t="s">
        <v>702</v>
      </c>
      <c r="O128" s="176">
        <f>CPPE_CO_2017!H127</f>
        <v>0</v>
      </c>
      <c r="P128" s="175"/>
      <c r="Q128" s="176">
        <f>CPPE_CO_2017!I127</f>
        <v>0</v>
      </c>
      <c r="R128" s="175"/>
      <c r="S128" s="176">
        <f>CPPE_CO_2017!J127</f>
        <v>0</v>
      </c>
      <c r="T128" s="178"/>
      <c r="U128" s="176">
        <f>CPPE_CO_2017!K127</f>
        <v>0</v>
      </c>
      <c r="V128" s="175"/>
      <c r="W128" s="176">
        <f>CPPE_CO_2017!L127</f>
        <v>0</v>
      </c>
      <c r="X128" s="175" t="s">
        <v>703</v>
      </c>
      <c r="Y128" s="176">
        <f>CPPE_CO_2017!M127</f>
        <v>4</v>
      </c>
      <c r="Z128" s="175" t="s">
        <v>704</v>
      </c>
      <c r="AA128" s="176">
        <f>CPPE_CO_2017!N127</f>
        <v>0</v>
      </c>
      <c r="AB128" s="175" t="s">
        <v>703</v>
      </c>
      <c r="AC128" s="176">
        <f>CPPE_CO_2017!O127</f>
        <v>0</v>
      </c>
      <c r="AD128" s="175"/>
      <c r="AE128" s="176">
        <f>CPPE_CO_2017!P127</f>
        <v>0</v>
      </c>
      <c r="AF128" s="178"/>
      <c r="AG128" s="176">
        <f>CPPE_CO_2017!Q127</f>
        <v>0</v>
      </c>
      <c r="AH128" s="175"/>
      <c r="AI128" s="176">
        <f>CPPE_CO_2017!R127</f>
        <v>-1</v>
      </c>
      <c r="AJ128" s="175" t="s">
        <v>705</v>
      </c>
      <c r="AK128" s="176">
        <f>CPPE_CO_2017!S127</f>
        <v>0</v>
      </c>
      <c r="AL128" s="178"/>
      <c r="AM128" s="176">
        <f>CPPE_CO_2017!T127</f>
        <v>-1</v>
      </c>
      <c r="AN128" s="175" t="s">
        <v>705</v>
      </c>
      <c r="AO128" s="176">
        <f>CPPE_CO_2017!U127</f>
        <v>0</v>
      </c>
      <c r="AP128" s="175"/>
      <c r="AQ128" s="176">
        <f>CPPE_CO_2017!V127</f>
        <v>-1</v>
      </c>
      <c r="AR128" s="178" t="s">
        <v>706</v>
      </c>
      <c r="AS128" s="176">
        <f>CPPE_CO_2017!W127</f>
        <v>0</v>
      </c>
      <c r="AT128" s="178"/>
      <c r="AU128" s="176">
        <f>CPPE_CO_2017!X127</f>
        <v>-1</v>
      </c>
      <c r="AV128" s="175" t="s">
        <v>707</v>
      </c>
      <c r="AW128" s="176">
        <f>CPPE_CO_2017!Y127</f>
        <v>0</v>
      </c>
      <c r="AX128" s="175"/>
      <c r="AY128" s="176">
        <f>CPPE_CO_2017!Z127</f>
        <v>-1</v>
      </c>
      <c r="AZ128" s="175" t="s">
        <v>708</v>
      </c>
      <c r="BA128" s="176">
        <f>CPPE_CO_2017!AA127</f>
        <v>0</v>
      </c>
      <c r="BB128" s="175" t="s">
        <v>709</v>
      </c>
      <c r="BC128" s="176">
        <f>CPPE_CO_2017!AB127</f>
        <v>-1</v>
      </c>
      <c r="BD128" s="175" t="s">
        <v>710</v>
      </c>
      <c r="BE128" s="176">
        <f>CPPE_CO_2017!AC127</f>
        <v>0</v>
      </c>
      <c r="BF128" s="175"/>
      <c r="BG128" s="176">
        <f>CPPE_CO_2017!AD127</f>
        <v>0</v>
      </c>
      <c r="BH128" s="175"/>
      <c r="BI128" s="176">
        <f>CPPE_CO_2017!AE127</f>
        <v>0</v>
      </c>
      <c r="BJ128" s="175"/>
      <c r="BK128" s="176">
        <f>CPPE_CO_2017!AF127</f>
        <v>0</v>
      </c>
      <c r="BL128" s="175"/>
      <c r="BM128" s="176">
        <f>CPPE_CO_2017!AG127</f>
        <v>0</v>
      </c>
      <c r="BN128" s="178"/>
      <c r="BO128" s="176">
        <f>CPPE_CO_2017!AH127</f>
        <v>2</v>
      </c>
      <c r="BP128" s="175" t="s">
        <v>711</v>
      </c>
      <c r="BQ128" s="176">
        <f>CPPE_CO_2017!AI127</f>
        <v>0</v>
      </c>
      <c r="BR128" s="175"/>
      <c r="BS128" s="176">
        <f>CPPE_CO_2017!AJ127</f>
        <v>0</v>
      </c>
      <c r="BT128" s="175"/>
      <c r="BU128" s="176">
        <f>CPPE_CO_2017!AK127</f>
        <v>0</v>
      </c>
      <c r="BV128" s="175"/>
      <c r="BW128" s="176">
        <f>CPPE_CO_2017!AL127</f>
        <v>0</v>
      </c>
      <c r="BX128" s="175"/>
      <c r="BY128" s="176">
        <f>CPPE_CO_2017!AM127</f>
        <v>0</v>
      </c>
      <c r="BZ128" s="175"/>
      <c r="CA128" s="176">
        <f>CPPE_CO_2017!AN127</f>
        <v>0</v>
      </c>
      <c r="CB128" s="175"/>
      <c r="CC128" s="176">
        <f>CPPE_CO_2017!AO127</f>
        <v>0</v>
      </c>
      <c r="CD128" s="175"/>
      <c r="CE128" s="176">
        <f>CPPE_CO_2017!AP127</f>
        <v>0</v>
      </c>
      <c r="CF128" s="175"/>
      <c r="CG128" s="176">
        <f>CPPE_CO_2017!AQ127</f>
        <v>0</v>
      </c>
      <c r="CH128" s="178"/>
      <c r="CI128" s="177">
        <v>0</v>
      </c>
      <c r="CJ128" s="175"/>
      <c r="CK128" s="176">
        <f>CPPE_CO_2017!AS127</f>
        <v>0</v>
      </c>
      <c r="CL128" s="175" t="s">
        <v>712</v>
      </c>
      <c r="CM128" s="177">
        <v>0</v>
      </c>
      <c r="CN128" s="175" t="s">
        <v>712</v>
      </c>
      <c r="CO128" s="180"/>
    </row>
    <row r="129" spans="2:93" s="168" customFormat="1" ht="80.099999999999994" customHeight="1" x14ac:dyDescent="0.25">
      <c r="B129" s="173" t="s">
        <v>121</v>
      </c>
      <c r="C129" s="166" t="s">
        <v>218</v>
      </c>
      <c r="D129" s="167" t="str">
        <f t="shared" si="3"/>
        <v>Upland Wildlife Habitat Management (645)</v>
      </c>
      <c r="E129" s="174">
        <f>CPPE_CO_2017!C128</f>
        <v>3</v>
      </c>
      <c r="F129" s="175" t="s">
        <v>532</v>
      </c>
      <c r="G129" s="176">
        <f>CPPE_CO_2017!D128</f>
        <v>3</v>
      </c>
      <c r="H129" s="175" t="s">
        <v>533</v>
      </c>
      <c r="I129" s="177">
        <f>CPPE_CO_2017!E128</f>
        <v>3</v>
      </c>
      <c r="J129" s="175" t="s">
        <v>532</v>
      </c>
      <c r="K129" s="177">
        <f>CPPE_CO_2017!F128</f>
        <v>2</v>
      </c>
      <c r="L129" s="175" t="s">
        <v>534</v>
      </c>
      <c r="M129" s="176">
        <f>CPPE_CO_2017!G128</f>
        <v>1</v>
      </c>
      <c r="N129" s="175" t="s">
        <v>534</v>
      </c>
      <c r="O129" s="176">
        <f>CPPE_CO_2017!H128</f>
        <v>0</v>
      </c>
      <c r="P129" s="175" t="s">
        <v>535</v>
      </c>
      <c r="Q129" s="176">
        <f>CPPE_CO_2017!I128</f>
        <v>0</v>
      </c>
      <c r="R129" s="175"/>
      <c r="S129" s="176">
        <f>CPPE_CO_2017!J128</f>
        <v>0</v>
      </c>
      <c r="T129" s="178"/>
      <c r="U129" s="176">
        <f>CPPE_CO_2017!K128</f>
        <v>0</v>
      </c>
      <c r="V129" s="175"/>
      <c r="W129" s="176">
        <f>CPPE_CO_2017!L128</f>
        <v>0</v>
      </c>
      <c r="X129" s="175"/>
      <c r="Y129" s="176">
        <f>CPPE_CO_2017!M128</f>
        <v>-3</v>
      </c>
      <c r="Z129" s="175" t="s">
        <v>536</v>
      </c>
      <c r="AA129" s="176">
        <f>CPPE_CO_2017!N128</f>
        <v>2</v>
      </c>
      <c r="AB129" s="175" t="s">
        <v>537</v>
      </c>
      <c r="AC129" s="176">
        <f>CPPE_CO_2017!O128</f>
        <v>0</v>
      </c>
      <c r="AD129" s="175"/>
      <c r="AE129" s="176">
        <f>CPPE_CO_2017!P128</f>
        <v>0</v>
      </c>
      <c r="AF129" s="178"/>
      <c r="AG129" s="176">
        <f>CPPE_CO_2017!Q128</f>
        <v>0</v>
      </c>
      <c r="AH129" s="175"/>
      <c r="AI129" s="176">
        <f>CPPE_CO_2017!R128</f>
        <v>0</v>
      </c>
      <c r="AJ129" s="175"/>
      <c r="AK129" s="176">
        <f>CPPE_CO_2017!S128</f>
        <v>0</v>
      </c>
      <c r="AL129" s="178"/>
      <c r="AM129" s="176">
        <f>CPPE_CO_2017!T128</f>
        <v>0</v>
      </c>
      <c r="AN129" s="175"/>
      <c r="AO129" s="176">
        <f>CPPE_CO_2017!U128</f>
        <v>0</v>
      </c>
      <c r="AP129" s="175"/>
      <c r="AQ129" s="176">
        <f>CPPE_CO_2017!V128</f>
        <v>0</v>
      </c>
      <c r="AR129" s="178"/>
      <c r="AS129" s="176">
        <f>CPPE_CO_2017!W128</f>
        <v>0</v>
      </c>
      <c r="AT129" s="178"/>
      <c r="AU129" s="176">
        <f>CPPE_CO_2017!X128</f>
        <v>0</v>
      </c>
      <c r="AV129" s="175"/>
      <c r="AW129" s="176">
        <f>CPPE_CO_2017!Y128</f>
        <v>0</v>
      </c>
      <c r="AX129" s="175"/>
      <c r="AY129" s="176">
        <f>CPPE_CO_2017!Z128</f>
        <v>2</v>
      </c>
      <c r="AZ129" s="175" t="s">
        <v>538</v>
      </c>
      <c r="BA129" s="176">
        <f>CPPE_CO_2017!AA128</f>
        <v>0</v>
      </c>
      <c r="BB129" s="175" t="s">
        <v>539</v>
      </c>
      <c r="BC129" s="176">
        <f>CPPE_CO_2017!AB128</f>
        <v>0</v>
      </c>
      <c r="BD129" s="175"/>
      <c r="BE129" s="176">
        <f>CPPE_CO_2017!AC128</f>
        <v>0</v>
      </c>
      <c r="BF129" s="175"/>
      <c r="BG129" s="176">
        <f>CPPE_CO_2017!AD128</f>
        <v>2</v>
      </c>
      <c r="BH129" s="175" t="s">
        <v>540</v>
      </c>
      <c r="BI129" s="176">
        <f>CPPE_CO_2017!AE128</f>
        <v>0</v>
      </c>
      <c r="BJ129" s="175"/>
      <c r="BK129" s="176">
        <f>CPPE_CO_2017!AF128</f>
        <v>2</v>
      </c>
      <c r="BL129" s="175" t="s">
        <v>541</v>
      </c>
      <c r="BM129" s="176">
        <f>CPPE_CO_2017!AG128</f>
        <v>0</v>
      </c>
      <c r="BN129" s="178"/>
      <c r="BO129" s="176">
        <f>CPPE_CO_2017!AH128</f>
        <v>4</v>
      </c>
      <c r="BP129" s="175" t="s">
        <v>516</v>
      </c>
      <c r="BQ129" s="176">
        <f>CPPE_CO_2017!AI128</f>
        <v>4</v>
      </c>
      <c r="BR129" s="175" t="s">
        <v>542</v>
      </c>
      <c r="BS129" s="176">
        <f>CPPE_CO_2017!AJ128</f>
        <v>4</v>
      </c>
      <c r="BT129" s="175" t="s">
        <v>432</v>
      </c>
      <c r="BU129" s="176">
        <f>CPPE_CO_2017!AK128</f>
        <v>0</v>
      </c>
      <c r="BV129" s="175"/>
      <c r="BW129" s="176">
        <f>CPPE_CO_2017!AL128</f>
        <v>5</v>
      </c>
      <c r="BX129" s="175" t="s">
        <v>543</v>
      </c>
      <c r="BY129" s="176">
        <f>CPPE_CO_2017!AM128</f>
        <v>5</v>
      </c>
      <c r="BZ129" s="175" t="s">
        <v>544</v>
      </c>
      <c r="CA129" s="176">
        <f>CPPE_CO_2017!AN128</f>
        <v>0</v>
      </c>
      <c r="CB129" s="175"/>
      <c r="CC129" s="176">
        <f>CPPE_CO_2017!AO128</f>
        <v>5</v>
      </c>
      <c r="CD129" s="175" t="s">
        <v>545</v>
      </c>
      <c r="CE129" s="176">
        <f>CPPE_CO_2017!AP128</f>
        <v>2</v>
      </c>
      <c r="CF129" s="175" t="s">
        <v>437</v>
      </c>
      <c r="CG129" s="176">
        <f>CPPE_CO_2017!AQ128</f>
        <v>0</v>
      </c>
      <c r="CH129" s="178"/>
      <c r="CI129" s="181">
        <v>0</v>
      </c>
      <c r="CJ129" s="175"/>
      <c r="CK129" s="176">
        <f>CPPE_CO_2017!AS128</f>
        <v>0</v>
      </c>
      <c r="CL129" s="175"/>
      <c r="CM129" s="181">
        <v>0</v>
      </c>
      <c r="CN129" s="175"/>
      <c r="CO129" s="180"/>
    </row>
    <row r="130" spans="2:93" s="168" customFormat="1" ht="80.099999999999994" customHeight="1" x14ac:dyDescent="0.25">
      <c r="B130" s="173" t="s">
        <v>191</v>
      </c>
      <c r="C130" s="166" t="s">
        <v>223</v>
      </c>
      <c r="D130" s="167" t="str">
        <f t="shared" si="3"/>
        <v>Vegetated Treatment Area  (635)</v>
      </c>
      <c r="E130" s="174">
        <f>CPPE_CO_2017!C129</f>
        <v>4</v>
      </c>
      <c r="F130" s="175" t="s">
        <v>584</v>
      </c>
      <c r="G130" s="176">
        <f>CPPE_CO_2017!D129</f>
        <v>4</v>
      </c>
      <c r="H130" s="175" t="s">
        <v>584</v>
      </c>
      <c r="I130" s="177">
        <f>CPPE_CO_2017!E129</f>
        <v>0</v>
      </c>
      <c r="J130" s="175"/>
      <c r="K130" s="177">
        <f>CPPE_CO_2017!F129</f>
        <v>0</v>
      </c>
      <c r="L130" s="175"/>
      <c r="M130" s="176">
        <f>CPPE_CO_2017!G129</f>
        <v>0</v>
      </c>
      <c r="N130" s="175"/>
      <c r="O130" s="176">
        <f>CPPE_CO_2017!H129</f>
        <v>2</v>
      </c>
      <c r="P130" s="175" t="s">
        <v>585</v>
      </c>
      <c r="Q130" s="176">
        <f>CPPE_CO_2017!I129</f>
        <v>0</v>
      </c>
      <c r="R130" s="175" t="s">
        <v>586</v>
      </c>
      <c r="S130" s="176">
        <f>CPPE_CO_2017!J129</f>
        <v>0</v>
      </c>
      <c r="T130" s="178"/>
      <c r="U130" s="176">
        <f>CPPE_CO_2017!K129</f>
        <v>-2</v>
      </c>
      <c r="V130" s="175" t="s">
        <v>587</v>
      </c>
      <c r="W130" s="176">
        <f>CPPE_CO_2017!L129</f>
        <v>-1</v>
      </c>
      <c r="X130" s="175" t="s">
        <v>588</v>
      </c>
      <c r="Y130" s="176">
        <f>CPPE_CO_2017!M129</f>
        <v>0</v>
      </c>
      <c r="Z130" s="175"/>
      <c r="AA130" s="176">
        <f>CPPE_CO_2017!N129</f>
        <v>0</v>
      </c>
      <c r="AB130" s="175" t="s">
        <v>589</v>
      </c>
      <c r="AC130" s="176">
        <f>CPPE_CO_2017!O129</f>
        <v>0</v>
      </c>
      <c r="AD130" s="175"/>
      <c r="AE130" s="176">
        <f>CPPE_CO_2017!P129</f>
        <v>0</v>
      </c>
      <c r="AF130" s="178"/>
      <c r="AG130" s="176">
        <f>CPPE_CO_2017!Q129</f>
        <v>0</v>
      </c>
      <c r="AH130" s="175"/>
      <c r="AI130" s="176">
        <f>CPPE_CO_2017!R129</f>
        <v>0</v>
      </c>
      <c r="AJ130" s="175"/>
      <c r="AK130" s="176">
        <f>CPPE_CO_2017!S129</f>
        <v>0</v>
      </c>
      <c r="AL130" s="178"/>
      <c r="AM130" s="176">
        <f>CPPE_CO_2017!T129</f>
        <v>4</v>
      </c>
      <c r="AN130" s="175" t="s">
        <v>590</v>
      </c>
      <c r="AO130" s="176">
        <f>CPPE_CO_2017!U129</f>
        <v>-2</v>
      </c>
      <c r="AP130" s="175" t="s">
        <v>591</v>
      </c>
      <c r="AQ130" s="176">
        <f>CPPE_CO_2017!V129</f>
        <v>2</v>
      </c>
      <c r="AR130" s="178" t="s">
        <v>592</v>
      </c>
      <c r="AS130" s="176">
        <f>CPPE_CO_2017!W129</f>
        <v>-2</v>
      </c>
      <c r="AT130" s="178" t="s">
        <v>591</v>
      </c>
      <c r="AU130" s="176">
        <f>CPPE_CO_2017!X129</f>
        <v>2</v>
      </c>
      <c r="AV130" s="175" t="s">
        <v>590</v>
      </c>
      <c r="AW130" s="176">
        <f>CPPE_CO_2017!Y129</f>
        <v>-2</v>
      </c>
      <c r="AX130" s="175" t="s">
        <v>593</v>
      </c>
      <c r="AY130" s="176">
        <f>CPPE_CO_2017!Z129</f>
        <v>0</v>
      </c>
      <c r="AZ130" s="175" t="s">
        <v>594</v>
      </c>
      <c r="BA130" s="176">
        <f>CPPE_CO_2017!AA129</f>
        <v>-1</v>
      </c>
      <c r="BB130" s="175"/>
      <c r="BC130" s="176">
        <f>CPPE_CO_2017!AB129</f>
        <v>2</v>
      </c>
      <c r="BD130" s="175" t="s">
        <v>595</v>
      </c>
      <c r="BE130" s="176">
        <f>CPPE_CO_2017!AC129</f>
        <v>0</v>
      </c>
      <c r="BF130" s="175" t="s">
        <v>596</v>
      </c>
      <c r="BG130" s="176">
        <f>CPPE_CO_2017!AD129</f>
        <v>0</v>
      </c>
      <c r="BH130" s="175"/>
      <c r="BI130" s="176">
        <f>CPPE_CO_2017!AE129</f>
        <v>0</v>
      </c>
      <c r="BJ130" s="175"/>
      <c r="BK130" s="176">
        <f>CPPE_CO_2017!AF129</f>
        <v>-1</v>
      </c>
      <c r="BL130" s="175" t="s">
        <v>541</v>
      </c>
      <c r="BM130" s="176">
        <f>CPPE_CO_2017!AG129</f>
        <v>2</v>
      </c>
      <c r="BN130" s="178" t="s">
        <v>597</v>
      </c>
      <c r="BO130" s="176">
        <f>CPPE_CO_2017!AH129</f>
        <v>0</v>
      </c>
      <c r="BP130" s="175" t="s">
        <v>598</v>
      </c>
      <c r="BQ130" s="176">
        <f>CPPE_CO_2017!AI129</f>
        <v>0</v>
      </c>
      <c r="BR130" s="175" t="s">
        <v>431</v>
      </c>
      <c r="BS130" s="176">
        <f>CPPE_CO_2017!AJ129</f>
        <v>4</v>
      </c>
      <c r="BT130" s="175" t="s">
        <v>432</v>
      </c>
      <c r="BU130" s="176">
        <f>CPPE_CO_2017!AK129</f>
        <v>0</v>
      </c>
      <c r="BV130" s="175"/>
      <c r="BW130" s="176">
        <f>CPPE_CO_2017!AL129</f>
        <v>0</v>
      </c>
      <c r="BX130" s="175"/>
      <c r="BY130" s="176">
        <f>CPPE_CO_2017!AM129</f>
        <v>0</v>
      </c>
      <c r="BZ130" s="175"/>
      <c r="CA130" s="176">
        <f>CPPE_CO_2017!AN129</f>
        <v>0</v>
      </c>
      <c r="CB130" s="175"/>
      <c r="CC130" s="176">
        <f>CPPE_CO_2017!AO129</f>
        <v>0</v>
      </c>
      <c r="CD130" s="175" t="s">
        <v>599</v>
      </c>
      <c r="CE130" s="176">
        <f>CPPE_CO_2017!AP129</f>
        <v>1</v>
      </c>
      <c r="CF130" s="175" t="s">
        <v>600</v>
      </c>
      <c r="CG130" s="176">
        <f>CPPE_CO_2017!AQ129</f>
        <v>0</v>
      </c>
      <c r="CH130" s="178"/>
      <c r="CI130" s="177">
        <v>0</v>
      </c>
      <c r="CJ130" s="175"/>
      <c r="CK130" s="176">
        <f>CPPE_CO_2017!AS129</f>
        <v>0</v>
      </c>
      <c r="CL130" s="175"/>
      <c r="CM130" s="177">
        <v>0</v>
      </c>
      <c r="CN130" s="175"/>
      <c r="CO130" s="180" t="s">
        <v>601</v>
      </c>
    </row>
    <row r="131" spans="2:93" s="168" customFormat="1" ht="80.099999999999994" customHeight="1" x14ac:dyDescent="0.25">
      <c r="B131" s="173" t="s">
        <v>122</v>
      </c>
      <c r="C131" s="166" t="s">
        <v>238</v>
      </c>
      <c r="D131" s="167" t="str">
        <f t="shared" si="3"/>
        <v>Vegetative Barrier (601)</v>
      </c>
      <c r="E131" s="174">
        <f>CPPE_CO_2017!C130</f>
        <v>1</v>
      </c>
      <c r="F131" s="175" t="s">
        <v>833</v>
      </c>
      <c r="G131" s="176">
        <f>CPPE_CO_2017!D130</f>
        <v>1</v>
      </c>
      <c r="H131" s="175" t="s">
        <v>834</v>
      </c>
      <c r="I131" s="181">
        <f>CPPE_CO_2017!E130</f>
        <v>3</v>
      </c>
      <c r="J131" s="175" t="s">
        <v>835</v>
      </c>
      <c r="K131" s="181">
        <f>CPPE_CO_2017!F130</f>
        <v>2</v>
      </c>
      <c r="L131" s="175"/>
      <c r="M131" s="176">
        <f>CPPE_CO_2017!G130</f>
        <v>0</v>
      </c>
      <c r="N131" s="175"/>
      <c r="O131" s="176">
        <f>CPPE_CO_2017!H130</f>
        <v>0</v>
      </c>
      <c r="P131" s="175"/>
      <c r="Q131" s="176">
        <f>CPPE_CO_2017!I130</f>
        <v>0</v>
      </c>
      <c r="R131" s="175"/>
      <c r="S131" s="176">
        <f>CPPE_CO_2017!J130</f>
        <v>0</v>
      </c>
      <c r="T131" s="178"/>
      <c r="U131" s="176">
        <f>CPPE_CO_2017!K130</f>
        <v>0</v>
      </c>
      <c r="V131" s="175" t="s">
        <v>836</v>
      </c>
      <c r="W131" s="176">
        <f>CPPE_CO_2017!L130</f>
        <v>0</v>
      </c>
      <c r="X131" s="175"/>
      <c r="Y131" s="176">
        <f>CPPE_CO_2017!M130</f>
        <v>0</v>
      </c>
      <c r="Z131" s="175"/>
      <c r="AA131" s="176">
        <f>CPPE_CO_2017!N130</f>
        <v>0</v>
      </c>
      <c r="AB131" s="175"/>
      <c r="AC131" s="176">
        <f>CPPE_CO_2017!O130</f>
        <v>0</v>
      </c>
      <c r="AD131" s="175"/>
      <c r="AE131" s="176">
        <f>CPPE_CO_2017!P130</f>
        <v>0</v>
      </c>
      <c r="AF131" s="178" t="s">
        <v>837</v>
      </c>
      <c r="AG131" s="176">
        <f>CPPE_CO_2017!Q130</f>
        <v>0</v>
      </c>
      <c r="AH131" s="175" t="s">
        <v>837</v>
      </c>
      <c r="AI131" s="176">
        <f>CPPE_CO_2017!R130</f>
        <v>2</v>
      </c>
      <c r="AJ131" s="175" t="s">
        <v>838</v>
      </c>
      <c r="AK131" s="176">
        <f>CPPE_CO_2017!S130</f>
        <v>-1</v>
      </c>
      <c r="AL131" s="178"/>
      <c r="AM131" s="176">
        <f>CPPE_CO_2017!T130</f>
        <v>2</v>
      </c>
      <c r="AN131" s="175" t="s">
        <v>839</v>
      </c>
      <c r="AO131" s="176">
        <f>CPPE_CO_2017!U130</f>
        <v>-1</v>
      </c>
      <c r="AP131" s="175"/>
      <c r="AQ131" s="176">
        <f>CPPE_CO_2017!V130</f>
        <v>1</v>
      </c>
      <c r="AR131" s="178" t="s">
        <v>840</v>
      </c>
      <c r="AS131" s="176">
        <f>CPPE_CO_2017!W130</f>
        <v>-1</v>
      </c>
      <c r="AT131" s="178"/>
      <c r="AU131" s="176">
        <f>CPPE_CO_2017!X130</f>
        <v>1</v>
      </c>
      <c r="AV131" s="175" t="s">
        <v>841</v>
      </c>
      <c r="AW131" s="176">
        <f>CPPE_CO_2017!Y130</f>
        <v>0</v>
      </c>
      <c r="AX131" s="175"/>
      <c r="AY131" s="176">
        <f>CPPE_CO_2017!Z130</f>
        <v>2</v>
      </c>
      <c r="AZ131" s="175" t="s">
        <v>842</v>
      </c>
      <c r="BA131" s="176">
        <f>CPPE_CO_2017!AA130</f>
        <v>-1</v>
      </c>
      <c r="BB131" s="175"/>
      <c r="BC131" s="176">
        <f>CPPE_CO_2017!AB130</f>
        <v>2</v>
      </c>
      <c r="BD131" s="175"/>
      <c r="BE131" s="176">
        <f>CPPE_CO_2017!AC130</f>
        <v>0</v>
      </c>
      <c r="BF131" s="175"/>
      <c r="BG131" s="176">
        <f>CPPE_CO_2017!AD130</f>
        <v>0</v>
      </c>
      <c r="BH131" s="175"/>
      <c r="BI131" s="176">
        <f>CPPE_CO_2017!AE130</f>
        <v>0</v>
      </c>
      <c r="BJ131" s="175"/>
      <c r="BK131" s="176">
        <f>CPPE_CO_2017!AF130</f>
        <v>0</v>
      </c>
      <c r="BL131" s="175" t="s">
        <v>541</v>
      </c>
      <c r="BM131" s="176">
        <f>CPPE_CO_2017!AG130</f>
        <v>0</v>
      </c>
      <c r="BN131" s="178"/>
      <c r="BO131" s="176">
        <f>CPPE_CO_2017!AH130</f>
        <v>1</v>
      </c>
      <c r="BP131" s="175" t="s">
        <v>843</v>
      </c>
      <c r="BQ131" s="176">
        <f>CPPE_CO_2017!AI130</f>
        <v>0</v>
      </c>
      <c r="BR131" s="175" t="s">
        <v>431</v>
      </c>
      <c r="BS131" s="176">
        <f>CPPE_CO_2017!AJ130</f>
        <v>0</v>
      </c>
      <c r="BT131" s="175" t="s">
        <v>837</v>
      </c>
      <c r="BU131" s="176">
        <f>CPPE_CO_2017!AK130</f>
        <v>0</v>
      </c>
      <c r="BV131" s="175"/>
      <c r="BW131" s="176">
        <f>CPPE_CO_2017!AL130</f>
        <v>1</v>
      </c>
      <c r="BX131" s="175" t="s">
        <v>844</v>
      </c>
      <c r="BY131" s="176">
        <f>CPPE_CO_2017!AM130</f>
        <v>1</v>
      </c>
      <c r="BZ131" s="175" t="s">
        <v>845</v>
      </c>
      <c r="CA131" s="176">
        <f>CPPE_CO_2017!AN130</f>
        <v>0</v>
      </c>
      <c r="CB131" s="175" t="s">
        <v>846</v>
      </c>
      <c r="CC131" s="176">
        <f>CPPE_CO_2017!AO130</f>
        <v>0</v>
      </c>
      <c r="CD131" s="175" t="s">
        <v>847</v>
      </c>
      <c r="CE131" s="176">
        <f>CPPE_CO_2017!AP130</f>
        <v>0</v>
      </c>
      <c r="CF131" s="175"/>
      <c r="CG131" s="176">
        <f>CPPE_CO_2017!AQ130</f>
        <v>0</v>
      </c>
      <c r="CH131" s="178"/>
      <c r="CI131" s="177">
        <v>0</v>
      </c>
      <c r="CJ131" s="175"/>
      <c r="CK131" s="176">
        <f>CPPE_CO_2017!AS130</f>
        <v>0</v>
      </c>
      <c r="CL131" s="175"/>
      <c r="CM131" s="177">
        <v>0</v>
      </c>
      <c r="CN131" s="175"/>
      <c r="CO131" s="180"/>
    </row>
    <row r="132" spans="2:93" s="168" customFormat="1" ht="80.099999999999994" customHeight="1" x14ac:dyDescent="0.25">
      <c r="B132" s="173" t="s">
        <v>123</v>
      </c>
      <c r="C132" s="166" t="s">
        <v>227</v>
      </c>
      <c r="D132" s="167" t="str">
        <f t="shared" si="3"/>
        <v>Vertical Drain (630)</v>
      </c>
      <c r="E132" s="174">
        <f>CPPE_CO_2017!C131</f>
        <v>0</v>
      </c>
      <c r="F132" s="175"/>
      <c r="G132" s="176">
        <f>CPPE_CO_2017!D131</f>
        <v>0</v>
      </c>
      <c r="H132" s="175"/>
      <c r="I132" s="177">
        <f>CPPE_CO_2017!E131</f>
        <v>0</v>
      </c>
      <c r="J132" s="175"/>
      <c r="K132" s="177">
        <f>CPPE_CO_2017!F131</f>
        <v>1</v>
      </c>
      <c r="L132" s="175" t="s">
        <v>671</v>
      </c>
      <c r="M132" s="176">
        <f>CPPE_CO_2017!G131</f>
        <v>0</v>
      </c>
      <c r="N132" s="175"/>
      <c r="O132" s="176">
        <f>CPPE_CO_2017!H131</f>
        <v>0</v>
      </c>
      <c r="P132" s="175"/>
      <c r="Q132" s="176">
        <f>CPPE_CO_2017!I131</f>
        <v>0</v>
      </c>
      <c r="R132" s="175"/>
      <c r="S132" s="176">
        <f>CPPE_CO_2017!J131</f>
        <v>0</v>
      </c>
      <c r="T132" s="178" t="s">
        <v>672</v>
      </c>
      <c r="U132" s="176">
        <f>CPPE_CO_2017!K131</f>
        <v>0</v>
      </c>
      <c r="V132" s="175"/>
      <c r="W132" s="176">
        <f>CPPE_CO_2017!L131</f>
        <v>0</v>
      </c>
      <c r="X132" s="175" t="s">
        <v>673</v>
      </c>
      <c r="Y132" s="176">
        <f>CPPE_CO_2017!M131</f>
        <v>1</v>
      </c>
      <c r="Z132" s="175" t="s">
        <v>674</v>
      </c>
      <c r="AA132" s="176">
        <f>CPPE_CO_2017!N131</f>
        <v>-2</v>
      </c>
      <c r="AB132" s="175" t="s">
        <v>675</v>
      </c>
      <c r="AC132" s="176">
        <f>CPPE_CO_2017!O131</f>
        <v>0</v>
      </c>
      <c r="AD132" s="175"/>
      <c r="AE132" s="176">
        <f>CPPE_CO_2017!P131</f>
        <v>0</v>
      </c>
      <c r="AF132" s="178"/>
      <c r="AG132" s="176">
        <f>CPPE_CO_2017!Q131</f>
        <v>0</v>
      </c>
      <c r="AH132" s="175"/>
      <c r="AI132" s="176">
        <f>CPPE_CO_2017!R131</f>
        <v>0</v>
      </c>
      <c r="AJ132" s="175"/>
      <c r="AK132" s="176">
        <f>CPPE_CO_2017!S131</f>
        <v>-2</v>
      </c>
      <c r="AL132" s="178" t="s">
        <v>676</v>
      </c>
      <c r="AM132" s="176">
        <f>CPPE_CO_2017!T131</f>
        <v>1</v>
      </c>
      <c r="AN132" s="175" t="s">
        <v>677</v>
      </c>
      <c r="AO132" s="176">
        <f>CPPE_CO_2017!U131</f>
        <v>-2</v>
      </c>
      <c r="AP132" s="175" t="s">
        <v>678</v>
      </c>
      <c r="AQ132" s="176">
        <f>CPPE_CO_2017!V131</f>
        <v>1</v>
      </c>
      <c r="AR132" s="178" t="s">
        <v>679</v>
      </c>
      <c r="AS132" s="176">
        <f>CPPE_CO_2017!W131</f>
        <v>-1</v>
      </c>
      <c r="AT132" s="178" t="s">
        <v>680</v>
      </c>
      <c r="AU132" s="176">
        <f>CPPE_CO_2017!X131</f>
        <v>1</v>
      </c>
      <c r="AV132" s="175" t="s">
        <v>681</v>
      </c>
      <c r="AW132" s="176">
        <f>CPPE_CO_2017!Y131</f>
        <v>-1</v>
      </c>
      <c r="AX132" s="175" t="s">
        <v>682</v>
      </c>
      <c r="AY132" s="176">
        <f>CPPE_CO_2017!Z131</f>
        <v>1</v>
      </c>
      <c r="AZ132" s="175" t="s">
        <v>683</v>
      </c>
      <c r="BA132" s="176">
        <f>CPPE_CO_2017!AA131</f>
        <v>-1</v>
      </c>
      <c r="BB132" s="175" t="s">
        <v>684</v>
      </c>
      <c r="BC132" s="176">
        <f>CPPE_CO_2017!AB131</f>
        <v>1</v>
      </c>
      <c r="BD132" s="175" t="s">
        <v>685</v>
      </c>
      <c r="BE132" s="176">
        <f>CPPE_CO_2017!AC131</f>
        <v>0</v>
      </c>
      <c r="BF132" s="175" t="s">
        <v>686</v>
      </c>
      <c r="BG132" s="176">
        <f>CPPE_CO_2017!AD131</f>
        <v>0</v>
      </c>
      <c r="BH132" s="175"/>
      <c r="BI132" s="176">
        <f>CPPE_CO_2017!AE131</f>
        <v>0</v>
      </c>
      <c r="BJ132" s="175"/>
      <c r="BK132" s="176">
        <f>CPPE_CO_2017!AF131</f>
        <v>0</v>
      </c>
      <c r="BL132" s="175"/>
      <c r="BM132" s="176">
        <f>CPPE_CO_2017!AG131</f>
        <v>0</v>
      </c>
      <c r="BN132" s="178"/>
      <c r="BO132" s="176">
        <f>CPPE_CO_2017!AH131</f>
        <v>0</v>
      </c>
      <c r="BP132" s="175"/>
      <c r="BQ132" s="176">
        <f>CPPE_CO_2017!AI131</f>
        <v>0</v>
      </c>
      <c r="BR132" s="175"/>
      <c r="BS132" s="176">
        <f>CPPE_CO_2017!AJ131</f>
        <v>0</v>
      </c>
      <c r="BT132" s="175"/>
      <c r="BU132" s="176">
        <f>CPPE_CO_2017!AK131</f>
        <v>0</v>
      </c>
      <c r="BV132" s="175"/>
      <c r="BW132" s="176">
        <f>CPPE_CO_2017!AL131</f>
        <v>0</v>
      </c>
      <c r="BX132" s="175"/>
      <c r="BY132" s="176">
        <f>CPPE_CO_2017!AM131</f>
        <v>0</v>
      </c>
      <c r="BZ132" s="175"/>
      <c r="CA132" s="176">
        <f>CPPE_CO_2017!AN131</f>
        <v>-1</v>
      </c>
      <c r="CB132" s="175"/>
      <c r="CC132" s="176">
        <f>CPPE_CO_2017!AO131</f>
        <v>0</v>
      </c>
      <c r="CD132" s="175"/>
      <c r="CE132" s="176">
        <f>CPPE_CO_2017!AP131</f>
        <v>0</v>
      </c>
      <c r="CF132" s="175"/>
      <c r="CG132" s="176">
        <f>CPPE_CO_2017!AQ131</f>
        <v>0</v>
      </c>
      <c r="CH132" s="178"/>
      <c r="CI132" s="177">
        <v>0</v>
      </c>
      <c r="CJ132" s="175"/>
      <c r="CK132" s="176">
        <f>CPPE_CO_2017!AS131</f>
        <v>0</v>
      </c>
      <c r="CL132" s="175"/>
      <c r="CM132" s="177">
        <v>0</v>
      </c>
      <c r="CN132" s="175"/>
      <c r="CO132" s="180"/>
    </row>
    <row r="133" spans="2:93" s="168" customFormat="1" ht="80.099999999999994" customHeight="1" x14ac:dyDescent="0.25">
      <c r="B133" s="173" t="s">
        <v>124</v>
      </c>
      <c r="C133" s="166" t="s">
        <v>317</v>
      </c>
      <c r="D133" s="167" t="str">
        <f t="shared" si="3"/>
        <v>Waste Facility Closure (360)</v>
      </c>
      <c r="E133" s="174">
        <f>CPPE_CO_2017!C132</f>
        <v>0</v>
      </c>
      <c r="F133" s="175"/>
      <c r="G133" s="176">
        <f>CPPE_CO_2017!D132</f>
        <v>0</v>
      </c>
      <c r="H133" s="175"/>
      <c r="I133" s="177">
        <f>CPPE_CO_2017!E132</f>
        <v>0</v>
      </c>
      <c r="J133" s="175"/>
      <c r="K133" s="177">
        <f>CPPE_CO_2017!F132</f>
        <v>0</v>
      </c>
      <c r="L133" s="175"/>
      <c r="M133" s="176">
        <f>CPPE_CO_2017!G132</f>
        <v>0</v>
      </c>
      <c r="N133" s="175"/>
      <c r="O133" s="176">
        <f>CPPE_CO_2017!H132</f>
        <v>0</v>
      </c>
      <c r="P133" s="175"/>
      <c r="Q133" s="176">
        <f>CPPE_CO_2017!I132</f>
        <v>0</v>
      </c>
      <c r="R133" s="175"/>
      <c r="S133" s="176">
        <f>CPPE_CO_2017!J132</f>
        <v>0</v>
      </c>
      <c r="T133" s="178" t="s">
        <v>1867</v>
      </c>
      <c r="U133" s="176">
        <f>CPPE_CO_2017!K132</f>
        <v>0</v>
      </c>
      <c r="V133" s="175" t="s">
        <v>1868</v>
      </c>
      <c r="W133" s="176">
        <f>CPPE_CO_2017!L132</f>
        <v>0</v>
      </c>
      <c r="X133" s="175"/>
      <c r="Y133" s="176">
        <f>CPPE_CO_2017!M132</f>
        <v>0</v>
      </c>
      <c r="Z133" s="175"/>
      <c r="AA133" s="176">
        <f>CPPE_CO_2017!N132</f>
        <v>0</v>
      </c>
      <c r="AB133" s="175" t="s">
        <v>1869</v>
      </c>
      <c r="AC133" s="176">
        <f>CPPE_CO_2017!O132</f>
        <v>0</v>
      </c>
      <c r="AD133" s="175"/>
      <c r="AE133" s="176">
        <f>CPPE_CO_2017!P132</f>
        <v>0</v>
      </c>
      <c r="AF133" s="178"/>
      <c r="AG133" s="176">
        <f>CPPE_CO_2017!Q132</f>
        <v>0</v>
      </c>
      <c r="AH133" s="175"/>
      <c r="AI133" s="176">
        <f>CPPE_CO_2017!R132</f>
        <v>0</v>
      </c>
      <c r="AJ133" s="175"/>
      <c r="AK133" s="176">
        <f>CPPE_CO_2017!S132</f>
        <v>0</v>
      </c>
      <c r="AL133" s="178"/>
      <c r="AM133" s="176">
        <f>CPPE_CO_2017!T132</f>
        <v>2</v>
      </c>
      <c r="AN133" s="175" t="s">
        <v>1870</v>
      </c>
      <c r="AO133" s="176">
        <f>CPPE_CO_2017!U132</f>
        <v>2</v>
      </c>
      <c r="AP133" s="175" t="s">
        <v>1871</v>
      </c>
      <c r="AQ133" s="176">
        <f>CPPE_CO_2017!V132</f>
        <v>2</v>
      </c>
      <c r="AR133" s="178"/>
      <c r="AS133" s="176">
        <f>CPPE_CO_2017!W132</f>
        <v>2</v>
      </c>
      <c r="AT133" s="178" t="s">
        <v>1872</v>
      </c>
      <c r="AU133" s="176">
        <f>CPPE_CO_2017!X132</f>
        <v>0</v>
      </c>
      <c r="AV133" s="175"/>
      <c r="AW133" s="176">
        <f>CPPE_CO_2017!Y132</f>
        <v>2</v>
      </c>
      <c r="AX133" s="175" t="s">
        <v>1873</v>
      </c>
      <c r="AY133" s="176">
        <f>CPPE_CO_2017!Z132</f>
        <v>1</v>
      </c>
      <c r="AZ133" s="175"/>
      <c r="BA133" s="176">
        <f>CPPE_CO_2017!AA132</f>
        <v>0</v>
      </c>
      <c r="BB133" s="175"/>
      <c r="BC133" s="176">
        <f>CPPE_CO_2017!AB132</f>
        <v>0</v>
      </c>
      <c r="BD133" s="175"/>
      <c r="BE133" s="176">
        <f>CPPE_CO_2017!AC132</f>
        <v>0</v>
      </c>
      <c r="BF133" s="175" t="s">
        <v>1874</v>
      </c>
      <c r="BG133" s="176">
        <f>CPPE_CO_2017!AD132</f>
        <v>1</v>
      </c>
      <c r="BH133" s="175" t="s">
        <v>1875</v>
      </c>
      <c r="BI133" s="176">
        <f>CPPE_CO_2017!AE132</f>
        <v>1</v>
      </c>
      <c r="BJ133" s="175" t="s">
        <v>1876</v>
      </c>
      <c r="BK133" s="176">
        <f>CPPE_CO_2017!AF132</f>
        <v>1</v>
      </c>
      <c r="BL133" s="175" t="s">
        <v>1877</v>
      </c>
      <c r="BM133" s="176">
        <f>CPPE_CO_2017!AG132</f>
        <v>1</v>
      </c>
      <c r="BN133" s="178" t="s">
        <v>1876</v>
      </c>
      <c r="BO133" s="176">
        <f>CPPE_CO_2017!AH132</f>
        <v>0</v>
      </c>
      <c r="BP133" s="175"/>
      <c r="BQ133" s="176">
        <f>CPPE_CO_2017!AI132</f>
        <v>0</v>
      </c>
      <c r="BR133" s="175"/>
      <c r="BS133" s="176">
        <f>CPPE_CO_2017!AJ132</f>
        <v>0</v>
      </c>
      <c r="BT133" s="175" t="s">
        <v>1878</v>
      </c>
      <c r="BU133" s="176">
        <f>CPPE_CO_2017!AK132</f>
        <v>0</v>
      </c>
      <c r="BV133" s="175"/>
      <c r="BW133" s="176">
        <f>CPPE_CO_2017!AL132</f>
        <v>0</v>
      </c>
      <c r="BX133" s="175"/>
      <c r="BY133" s="176">
        <f>CPPE_CO_2017!AM132</f>
        <v>0</v>
      </c>
      <c r="BZ133" s="175"/>
      <c r="CA133" s="176">
        <f>CPPE_CO_2017!AN132</f>
        <v>0</v>
      </c>
      <c r="CB133" s="175"/>
      <c r="CC133" s="176">
        <f>CPPE_CO_2017!AO132</f>
        <v>0</v>
      </c>
      <c r="CD133" s="175"/>
      <c r="CE133" s="176">
        <f>CPPE_CO_2017!AP132</f>
        <v>0</v>
      </c>
      <c r="CF133" s="175"/>
      <c r="CG133" s="176">
        <f>CPPE_CO_2017!AQ132</f>
        <v>0</v>
      </c>
      <c r="CH133" s="178"/>
      <c r="CI133" s="177">
        <v>0</v>
      </c>
      <c r="CJ133" s="175"/>
      <c r="CK133" s="176">
        <f>CPPE_CO_2017!AS132</f>
        <v>0</v>
      </c>
      <c r="CL133" s="175"/>
      <c r="CM133" s="177">
        <v>0</v>
      </c>
      <c r="CN133" s="175"/>
      <c r="CO133" s="180" t="s">
        <v>1879</v>
      </c>
    </row>
    <row r="134" spans="2:93" s="168" customFormat="1" ht="80.099999999999994" customHeight="1" x14ac:dyDescent="0.25">
      <c r="B134" s="173" t="s">
        <v>125</v>
      </c>
      <c r="C134" s="166" t="s">
        <v>225</v>
      </c>
      <c r="D134" s="167" t="str">
        <f t="shared" si="3"/>
        <v>Waste Recycling (633)</v>
      </c>
      <c r="E134" s="174">
        <f>CPPE_CO_2017!C133</f>
        <v>0</v>
      </c>
      <c r="F134" s="175"/>
      <c r="G134" s="176">
        <f>CPPE_CO_2017!D133</f>
        <v>0</v>
      </c>
      <c r="H134" s="175"/>
      <c r="I134" s="177">
        <f>CPPE_CO_2017!E133</f>
        <v>0</v>
      </c>
      <c r="J134" s="175"/>
      <c r="K134" s="177">
        <f>CPPE_CO_2017!F133</f>
        <v>0</v>
      </c>
      <c r="L134" s="175"/>
      <c r="M134" s="176">
        <f>CPPE_CO_2017!G133</f>
        <v>0</v>
      </c>
      <c r="N134" s="175"/>
      <c r="O134" s="176">
        <f>CPPE_CO_2017!H133</f>
        <v>1</v>
      </c>
      <c r="P134" s="175" t="s">
        <v>642</v>
      </c>
      <c r="Q134" s="176">
        <f>CPPE_CO_2017!I133</f>
        <v>0</v>
      </c>
      <c r="R134" s="175" t="s">
        <v>643</v>
      </c>
      <c r="S134" s="176">
        <f>CPPE_CO_2017!J133</f>
        <v>0</v>
      </c>
      <c r="T134" s="178"/>
      <c r="U134" s="176">
        <f>CPPE_CO_2017!K133</f>
        <v>0</v>
      </c>
      <c r="V134" s="175" t="s">
        <v>644</v>
      </c>
      <c r="W134" s="176">
        <f>CPPE_CO_2017!L133</f>
        <v>0</v>
      </c>
      <c r="X134" s="175"/>
      <c r="Y134" s="176">
        <f>CPPE_CO_2017!M133</f>
        <v>0</v>
      </c>
      <c r="Z134" s="175"/>
      <c r="AA134" s="176">
        <f>CPPE_CO_2017!N133</f>
        <v>0</v>
      </c>
      <c r="AB134" s="175"/>
      <c r="AC134" s="176">
        <f>CPPE_CO_2017!O133</f>
        <v>0</v>
      </c>
      <c r="AD134" s="175"/>
      <c r="AE134" s="176">
        <f>CPPE_CO_2017!P133</f>
        <v>0</v>
      </c>
      <c r="AF134" s="178" t="s">
        <v>645</v>
      </c>
      <c r="AG134" s="176">
        <f>CPPE_CO_2017!Q133</f>
        <v>0</v>
      </c>
      <c r="AH134" s="178" t="s">
        <v>645</v>
      </c>
      <c r="AI134" s="176">
        <f>CPPE_CO_2017!R133</f>
        <v>0</v>
      </c>
      <c r="AJ134" s="175"/>
      <c r="AK134" s="176">
        <f>CPPE_CO_2017!S133</f>
        <v>0</v>
      </c>
      <c r="AL134" s="178"/>
      <c r="AM134" s="176">
        <f>CPPE_CO_2017!T133</f>
        <v>2</v>
      </c>
      <c r="AN134" s="175" t="s">
        <v>646</v>
      </c>
      <c r="AO134" s="176">
        <f>CPPE_CO_2017!U133</f>
        <v>2</v>
      </c>
      <c r="AP134" s="175" t="s">
        <v>647</v>
      </c>
      <c r="AQ134" s="176">
        <f>CPPE_CO_2017!V133</f>
        <v>2</v>
      </c>
      <c r="AR134" s="178" t="s">
        <v>648</v>
      </c>
      <c r="AS134" s="176">
        <f>CPPE_CO_2017!W133</f>
        <v>2</v>
      </c>
      <c r="AT134" s="178" t="s">
        <v>649</v>
      </c>
      <c r="AU134" s="176">
        <f>CPPE_CO_2017!X133</f>
        <v>2</v>
      </c>
      <c r="AV134" s="175" t="s">
        <v>646</v>
      </c>
      <c r="AW134" s="176">
        <f>CPPE_CO_2017!Y133</f>
        <v>2</v>
      </c>
      <c r="AX134" s="175" t="s">
        <v>650</v>
      </c>
      <c r="AY134" s="176">
        <f>CPPE_CO_2017!Z133</f>
        <v>0</v>
      </c>
      <c r="AZ134" s="175" t="s">
        <v>646</v>
      </c>
      <c r="BA134" s="176">
        <f>CPPE_CO_2017!AA133</f>
        <v>0</v>
      </c>
      <c r="BB134" s="175"/>
      <c r="BC134" s="176">
        <f>CPPE_CO_2017!AB133</f>
        <v>0</v>
      </c>
      <c r="BD134" s="175"/>
      <c r="BE134" s="176">
        <f>CPPE_CO_2017!AC133</f>
        <v>0</v>
      </c>
      <c r="BF134" s="175"/>
      <c r="BG134" s="176">
        <f>CPPE_CO_2017!AD133</f>
        <v>0</v>
      </c>
      <c r="BH134" s="175" t="s">
        <v>651</v>
      </c>
      <c r="BI134" s="176">
        <f>CPPE_CO_2017!AE133</f>
        <v>0</v>
      </c>
      <c r="BJ134" s="175" t="s">
        <v>652</v>
      </c>
      <c r="BK134" s="176">
        <f>CPPE_CO_2017!AF133</f>
        <v>0</v>
      </c>
      <c r="BL134" s="175" t="s">
        <v>653</v>
      </c>
      <c r="BM134" s="176">
        <f>CPPE_CO_2017!AG133</f>
        <v>0</v>
      </c>
      <c r="BN134" s="175" t="s">
        <v>654</v>
      </c>
      <c r="BO134" s="176">
        <f>CPPE_CO_2017!AH133</f>
        <v>2</v>
      </c>
      <c r="BP134" s="175" t="s">
        <v>655</v>
      </c>
      <c r="BQ134" s="176">
        <f>CPPE_CO_2017!AI133</f>
        <v>0</v>
      </c>
      <c r="BR134" s="175" t="s">
        <v>656</v>
      </c>
      <c r="BS134" s="176">
        <f>CPPE_CO_2017!AJ133</f>
        <v>0</v>
      </c>
      <c r="BT134" s="175"/>
      <c r="BU134" s="176">
        <f>CPPE_CO_2017!AK133</f>
        <v>0</v>
      </c>
      <c r="BV134" s="175"/>
      <c r="BW134" s="176">
        <f>CPPE_CO_2017!AL133</f>
        <v>0</v>
      </c>
      <c r="BX134" s="175"/>
      <c r="BY134" s="176">
        <f>CPPE_CO_2017!AM133</f>
        <v>0</v>
      </c>
      <c r="BZ134" s="175"/>
      <c r="CA134" s="176">
        <f>CPPE_CO_2017!AN133</f>
        <v>0</v>
      </c>
      <c r="CB134" s="175"/>
      <c r="CC134" s="176">
        <f>CPPE_CO_2017!AO133</f>
        <v>0</v>
      </c>
      <c r="CD134" s="175"/>
      <c r="CE134" s="176">
        <f>CPPE_CO_2017!AP133</f>
        <v>0</v>
      </c>
      <c r="CF134" s="175" t="s">
        <v>657</v>
      </c>
      <c r="CG134" s="176">
        <f>CPPE_CO_2017!AQ133</f>
        <v>0</v>
      </c>
      <c r="CH134" s="178"/>
      <c r="CI134" s="177">
        <v>0</v>
      </c>
      <c r="CJ134" s="175"/>
      <c r="CK134" s="176">
        <f>CPPE_CO_2017!AS133</f>
        <v>0</v>
      </c>
      <c r="CL134" s="175" t="s">
        <v>658</v>
      </c>
      <c r="CM134" s="177">
        <v>0</v>
      </c>
      <c r="CN134" s="175" t="s">
        <v>658</v>
      </c>
      <c r="CO134" s="180" t="s">
        <v>659</v>
      </c>
    </row>
    <row r="135" spans="2:93" s="168" customFormat="1" ht="80.099999999999994" customHeight="1" x14ac:dyDescent="0.25">
      <c r="B135" s="173" t="s">
        <v>192</v>
      </c>
      <c r="C135" s="166" t="s">
        <v>226</v>
      </c>
      <c r="D135" s="167" t="str">
        <f t="shared" si="3"/>
        <v>Waste Separation Facility (no) (632)</v>
      </c>
      <c r="E135" s="174">
        <f>CPPE_CO_2017!C134</f>
        <v>0</v>
      </c>
      <c r="F135" s="175"/>
      <c r="G135" s="176">
        <f>CPPE_CO_2017!D134</f>
        <v>0</v>
      </c>
      <c r="H135" s="175"/>
      <c r="I135" s="177">
        <f>CPPE_CO_2017!E134</f>
        <v>0</v>
      </c>
      <c r="J135" s="175"/>
      <c r="K135" s="177">
        <f>CPPE_CO_2017!F134</f>
        <v>0</v>
      </c>
      <c r="L135" s="175"/>
      <c r="M135" s="176">
        <f>CPPE_CO_2017!G134</f>
        <v>0</v>
      </c>
      <c r="N135" s="175"/>
      <c r="O135" s="176">
        <f>CPPE_CO_2017!H134</f>
        <v>1</v>
      </c>
      <c r="P135" s="175" t="s">
        <v>660</v>
      </c>
      <c r="Q135" s="176">
        <f>CPPE_CO_2017!I134</f>
        <v>0</v>
      </c>
      <c r="R135" s="175"/>
      <c r="S135" s="176">
        <f>CPPE_CO_2017!J134</f>
        <v>0</v>
      </c>
      <c r="T135" s="178"/>
      <c r="U135" s="176">
        <f>CPPE_CO_2017!K134</f>
        <v>0</v>
      </c>
      <c r="V135" s="175" t="s">
        <v>661</v>
      </c>
      <c r="W135" s="176">
        <f>CPPE_CO_2017!L134</f>
        <v>0</v>
      </c>
      <c r="X135" s="175"/>
      <c r="Y135" s="176">
        <f>CPPE_CO_2017!M134</f>
        <v>0</v>
      </c>
      <c r="Z135" s="175"/>
      <c r="AA135" s="176">
        <f>CPPE_CO_2017!N134</f>
        <v>0</v>
      </c>
      <c r="AB135" s="175"/>
      <c r="AC135" s="176">
        <f>CPPE_CO_2017!O134</f>
        <v>0</v>
      </c>
      <c r="AD135" s="175"/>
      <c r="AE135" s="176">
        <f>CPPE_CO_2017!P134</f>
        <v>1</v>
      </c>
      <c r="AF135" s="178" t="s">
        <v>662</v>
      </c>
      <c r="AG135" s="176">
        <f>CPPE_CO_2017!Q134</f>
        <v>0</v>
      </c>
      <c r="AH135" s="175"/>
      <c r="AI135" s="176">
        <f>CPPE_CO_2017!R134</f>
        <v>0</v>
      </c>
      <c r="AJ135" s="175"/>
      <c r="AK135" s="176">
        <f>CPPE_CO_2017!S134</f>
        <v>0</v>
      </c>
      <c r="AL135" s="178"/>
      <c r="AM135" s="176">
        <f>CPPE_CO_2017!T134</f>
        <v>2</v>
      </c>
      <c r="AN135" s="175" t="s">
        <v>663</v>
      </c>
      <c r="AO135" s="176">
        <f>CPPE_CO_2017!U134</f>
        <v>2</v>
      </c>
      <c r="AP135" s="175" t="s">
        <v>663</v>
      </c>
      <c r="AQ135" s="176">
        <f>CPPE_CO_2017!V134</f>
        <v>2</v>
      </c>
      <c r="AR135" s="178" t="s">
        <v>664</v>
      </c>
      <c r="AS135" s="176">
        <f>CPPE_CO_2017!W134</f>
        <v>2</v>
      </c>
      <c r="AT135" s="178" t="s">
        <v>664</v>
      </c>
      <c r="AU135" s="176">
        <f>CPPE_CO_2017!X134</f>
        <v>2</v>
      </c>
      <c r="AV135" s="175" t="s">
        <v>664</v>
      </c>
      <c r="AW135" s="176">
        <f>CPPE_CO_2017!Y134</f>
        <v>2</v>
      </c>
      <c r="AX135" s="175" t="s">
        <v>664</v>
      </c>
      <c r="AY135" s="176">
        <f>CPPE_CO_2017!Z134</f>
        <v>0</v>
      </c>
      <c r="AZ135" s="175"/>
      <c r="BA135" s="176">
        <f>CPPE_CO_2017!AA134</f>
        <v>0</v>
      </c>
      <c r="BB135" s="175"/>
      <c r="BC135" s="176">
        <f>CPPE_CO_2017!AB134</f>
        <v>0</v>
      </c>
      <c r="BD135" s="175" t="s">
        <v>664</v>
      </c>
      <c r="BE135" s="176">
        <f>CPPE_CO_2017!AC134</f>
        <v>0</v>
      </c>
      <c r="BF135" s="175" t="s">
        <v>664</v>
      </c>
      <c r="BG135" s="176">
        <f>CPPE_CO_2017!AD134</f>
        <v>1</v>
      </c>
      <c r="BH135" s="175" t="s">
        <v>665</v>
      </c>
      <c r="BI135" s="176">
        <f>CPPE_CO_2017!AE134</f>
        <v>2</v>
      </c>
      <c r="BJ135" s="175" t="s">
        <v>666</v>
      </c>
      <c r="BK135" s="176">
        <f>CPPE_CO_2017!AF134</f>
        <v>1</v>
      </c>
      <c r="BL135" s="175" t="s">
        <v>667</v>
      </c>
      <c r="BM135" s="176">
        <f>CPPE_CO_2017!AG134</f>
        <v>4</v>
      </c>
      <c r="BN135" s="178" t="s">
        <v>668</v>
      </c>
      <c r="BO135" s="176">
        <f>CPPE_CO_2017!AH134</f>
        <v>0</v>
      </c>
      <c r="BP135" s="175"/>
      <c r="BQ135" s="176">
        <f>CPPE_CO_2017!AI134</f>
        <v>0</v>
      </c>
      <c r="BR135" s="175"/>
      <c r="BS135" s="176">
        <f>CPPE_CO_2017!AJ134</f>
        <v>0</v>
      </c>
      <c r="BT135" s="175"/>
      <c r="BU135" s="176">
        <f>CPPE_CO_2017!AK134</f>
        <v>0</v>
      </c>
      <c r="BV135" s="175"/>
      <c r="BW135" s="176">
        <f>CPPE_CO_2017!AL134</f>
        <v>0</v>
      </c>
      <c r="BX135" s="175"/>
      <c r="BY135" s="176">
        <f>CPPE_CO_2017!AM134</f>
        <v>0</v>
      </c>
      <c r="BZ135" s="175"/>
      <c r="CA135" s="176">
        <f>CPPE_CO_2017!AN134</f>
        <v>0</v>
      </c>
      <c r="CB135" s="175"/>
      <c r="CC135" s="176">
        <f>CPPE_CO_2017!AO134</f>
        <v>0</v>
      </c>
      <c r="CD135" s="175"/>
      <c r="CE135" s="176">
        <f>CPPE_CO_2017!AP134</f>
        <v>0</v>
      </c>
      <c r="CF135" s="175" t="s">
        <v>669</v>
      </c>
      <c r="CG135" s="176">
        <f>CPPE_CO_2017!AQ134</f>
        <v>0</v>
      </c>
      <c r="CH135" s="178"/>
      <c r="CI135" s="177">
        <v>0</v>
      </c>
      <c r="CJ135" s="175" t="s">
        <v>670</v>
      </c>
      <c r="CK135" s="176">
        <f>CPPE_CO_2017!AS134</f>
        <v>0</v>
      </c>
      <c r="CL135" s="175"/>
      <c r="CM135" s="177">
        <v>0</v>
      </c>
      <c r="CN135" s="175"/>
      <c r="CO135" s="180"/>
    </row>
    <row r="136" spans="2:93" s="168" customFormat="1" ht="80.099999999999994" customHeight="1" x14ac:dyDescent="0.25">
      <c r="B136" s="173" t="s">
        <v>126</v>
      </c>
      <c r="C136" s="166" t="s">
        <v>342</v>
      </c>
      <c r="D136" s="167" t="str">
        <f t="shared" si="3"/>
        <v>Waste Storage Facility (313)</v>
      </c>
      <c r="E136" s="174">
        <f>CPPE_CO_2017!C135</f>
        <v>0</v>
      </c>
      <c r="F136" s="175"/>
      <c r="G136" s="176">
        <f>CPPE_CO_2017!D135</f>
        <v>0</v>
      </c>
      <c r="H136" s="175"/>
      <c r="I136" s="177">
        <f>CPPE_CO_2017!E135</f>
        <v>0</v>
      </c>
      <c r="J136" s="175"/>
      <c r="K136" s="177">
        <f>CPPE_CO_2017!F135</f>
        <v>0</v>
      </c>
      <c r="L136" s="175"/>
      <c r="M136" s="176">
        <f>CPPE_CO_2017!G135</f>
        <v>0</v>
      </c>
      <c r="N136" s="175"/>
      <c r="O136" s="176">
        <f>CPPE_CO_2017!H135</f>
        <v>0</v>
      </c>
      <c r="P136" s="175" t="s">
        <v>1880</v>
      </c>
      <c r="Q136" s="176">
        <f>CPPE_CO_2017!I135</f>
        <v>0</v>
      </c>
      <c r="R136" s="175" t="s">
        <v>1881</v>
      </c>
      <c r="S136" s="176">
        <f>CPPE_CO_2017!J135</f>
        <v>0</v>
      </c>
      <c r="T136" s="178"/>
      <c r="U136" s="176">
        <f>CPPE_CO_2017!K135</f>
        <v>0</v>
      </c>
      <c r="V136" s="175" t="s">
        <v>1880</v>
      </c>
      <c r="W136" s="176">
        <f>CPPE_CO_2017!L135</f>
        <v>0</v>
      </c>
      <c r="X136" s="175" t="s">
        <v>1882</v>
      </c>
      <c r="Y136" s="176">
        <f>CPPE_CO_2017!M135</f>
        <v>0</v>
      </c>
      <c r="Z136" s="175" t="s">
        <v>2198</v>
      </c>
      <c r="AA136" s="176">
        <f>CPPE_CO_2017!N135</f>
        <v>0</v>
      </c>
      <c r="AB136" s="175" t="s">
        <v>1882</v>
      </c>
      <c r="AC136" s="176">
        <f>CPPE_CO_2017!O135</f>
        <v>0</v>
      </c>
      <c r="AD136" s="175"/>
      <c r="AE136" s="176">
        <f>CPPE_CO_2017!P135</f>
        <v>0</v>
      </c>
      <c r="AF136" s="178" t="s">
        <v>2199</v>
      </c>
      <c r="AG136" s="176">
        <f>CPPE_CO_2017!Q135</f>
        <v>0</v>
      </c>
      <c r="AH136" s="175"/>
      <c r="AI136" s="176">
        <f>CPPE_CO_2017!R135</f>
        <v>0</v>
      </c>
      <c r="AJ136" s="175"/>
      <c r="AK136" s="176">
        <f>CPPE_CO_2017!S135</f>
        <v>0</v>
      </c>
      <c r="AL136" s="178"/>
      <c r="AM136" s="176">
        <f>CPPE_CO_2017!T135</f>
        <v>2</v>
      </c>
      <c r="AN136" s="175" t="s">
        <v>1885</v>
      </c>
      <c r="AO136" s="176">
        <f>CPPE_CO_2017!U135</f>
        <v>2</v>
      </c>
      <c r="AP136" s="175" t="s">
        <v>1886</v>
      </c>
      <c r="AQ136" s="176">
        <f>CPPE_CO_2017!V135</f>
        <v>2</v>
      </c>
      <c r="AR136" s="178" t="s">
        <v>1885</v>
      </c>
      <c r="AS136" s="176">
        <f>CPPE_CO_2017!W135</f>
        <v>1</v>
      </c>
      <c r="AT136" s="178" t="s">
        <v>1887</v>
      </c>
      <c r="AU136" s="176">
        <f>CPPE_CO_2017!X135</f>
        <v>2</v>
      </c>
      <c r="AV136" s="175" t="s">
        <v>1885</v>
      </c>
      <c r="AW136" s="176">
        <f>CPPE_CO_2017!Y135</f>
        <v>2</v>
      </c>
      <c r="AX136" s="175" t="s">
        <v>2200</v>
      </c>
      <c r="AY136" s="176">
        <f>CPPE_CO_2017!Z135</f>
        <v>0</v>
      </c>
      <c r="AZ136" s="175" t="s">
        <v>1889</v>
      </c>
      <c r="BA136" s="176">
        <f>CPPE_CO_2017!AA135</f>
        <v>0</v>
      </c>
      <c r="BB136" s="175"/>
      <c r="BC136" s="176">
        <f>CPPE_CO_2017!AB135</f>
        <v>0</v>
      </c>
      <c r="BD136" s="175"/>
      <c r="BE136" s="176">
        <f>CPPE_CO_2017!AC135</f>
        <v>0</v>
      </c>
      <c r="BF136" s="175" t="s">
        <v>1890</v>
      </c>
      <c r="BG136" s="176">
        <f>CPPE_CO_2017!AD135</f>
        <v>0</v>
      </c>
      <c r="BH136" s="175" t="s">
        <v>2201</v>
      </c>
      <c r="BI136" s="176">
        <f>CPPE_CO_2017!AE135</f>
        <v>0</v>
      </c>
      <c r="BJ136" s="175" t="s">
        <v>2202</v>
      </c>
      <c r="BK136" s="176">
        <f>CPPE_CO_2017!AF135</f>
        <v>-1</v>
      </c>
      <c r="BL136" s="175" t="s">
        <v>2203</v>
      </c>
      <c r="BM136" s="176">
        <f>CPPE_CO_2017!AG135</f>
        <v>-2</v>
      </c>
      <c r="BN136" s="178" t="s">
        <v>2204</v>
      </c>
      <c r="BO136" s="176">
        <f>CPPE_CO_2017!AH135</f>
        <v>0</v>
      </c>
      <c r="BP136" s="175" t="s">
        <v>1895</v>
      </c>
      <c r="BQ136" s="176">
        <f>CPPE_CO_2017!AI135</f>
        <v>0</v>
      </c>
      <c r="BR136" s="175"/>
      <c r="BS136" s="176">
        <f>CPPE_CO_2017!AJ135</f>
        <v>0</v>
      </c>
      <c r="BT136" s="175"/>
      <c r="BU136" s="176">
        <f>CPPE_CO_2017!AK135</f>
        <v>0</v>
      </c>
      <c r="BV136" s="175"/>
      <c r="BW136" s="176">
        <f>CPPE_CO_2017!AL135</f>
        <v>0</v>
      </c>
      <c r="BX136" s="175"/>
      <c r="BY136" s="176">
        <f>CPPE_CO_2017!AM135</f>
        <v>0</v>
      </c>
      <c r="BZ136" s="175"/>
      <c r="CA136" s="176">
        <f>CPPE_CO_2017!AN135</f>
        <v>0</v>
      </c>
      <c r="CB136" s="175"/>
      <c r="CC136" s="176">
        <f>CPPE_CO_2017!AO135</f>
        <v>0</v>
      </c>
      <c r="CD136" s="175"/>
      <c r="CE136" s="176">
        <f>CPPE_CO_2017!AP135</f>
        <v>0</v>
      </c>
      <c r="CF136" s="175"/>
      <c r="CG136" s="176">
        <f>CPPE_CO_2017!AQ135</f>
        <v>0</v>
      </c>
      <c r="CH136" s="178"/>
      <c r="CI136" s="177">
        <v>0</v>
      </c>
      <c r="CJ136" s="175"/>
      <c r="CK136" s="176">
        <f>CPPE_CO_2017!AS135</f>
        <v>0</v>
      </c>
      <c r="CL136" s="175"/>
      <c r="CM136" s="177">
        <v>0</v>
      </c>
      <c r="CN136" s="175"/>
      <c r="CO136" s="180"/>
    </row>
    <row r="137" spans="2:93" s="168" customFormat="1" ht="80.099999999999994" customHeight="1" x14ac:dyDescent="0.25">
      <c r="B137" s="173" t="s">
        <v>127</v>
      </c>
      <c r="C137" s="166" t="s">
        <v>224</v>
      </c>
      <c r="D137" s="167" t="str">
        <f t="shared" ref="D137:D150" si="4">IF(B137="","",B137&amp;" ("&amp;C137&amp;")")</f>
        <v>Waste Transfer (634)</v>
      </c>
      <c r="E137" s="174">
        <f>CPPE_CO_2017!C136</f>
        <v>0</v>
      </c>
      <c r="F137" s="175" t="s">
        <v>626</v>
      </c>
      <c r="G137" s="176">
        <f>CPPE_CO_2017!D136</f>
        <v>0</v>
      </c>
      <c r="H137" s="175" t="s">
        <v>627</v>
      </c>
      <c r="I137" s="177">
        <f>CPPE_CO_2017!E136</f>
        <v>0</v>
      </c>
      <c r="J137" s="175" t="s">
        <v>626</v>
      </c>
      <c r="K137" s="177">
        <f>CPPE_CO_2017!F136</f>
        <v>0</v>
      </c>
      <c r="L137" s="175"/>
      <c r="M137" s="176">
        <f>CPPE_CO_2017!G136</f>
        <v>0</v>
      </c>
      <c r="N137" s="175"/>
      <c r="O137" s="176">
        <f>CPPE_CO_2017!H136</f>
        <v>0</v>
      </c>
      <c r="P137" s="175"/>
      <c r="Q137" s="176">
        <f>CPPE_CO_2017!I136</f>
        <v>0</v>
      </c>
      <c r="R137" s="175" t="s">
        <v>628</v>
      </c>
      <c r="S137" s="176">
        <f>CPPE_CO_2017!J136</f>
        <v>0</v>
      </c>
      <c r="T137" s="178"/>
      <c r="U137" s="176">
        <f>CPPE_CO_2017!K136</f>
        <v>0</v>
      </c>
      <c r="V137" s="175"/>
      <c r="W137" s="176">
        <f>CPPE_CO_2017!L136</f>
        <v>0</v>
      </c>
      <c r="X137" s="175" t="s">
        <v>629</v>
      </c>
      <c r="Y137" s="176">
        <f>CPPE_CO_2017!M136</f>
        <v>0</v>
      </c>
      <c r="Z137" s="175" t="s">
        <v>629</v>
      </c>
      <c r="AA137" s="176">
        <f>CPPE_CO_2017!N136</f>
        <v>0</v>
      </c>
      <c r="AB137" s="175" t="s">
        <v>629</v>
      </c>
      <c r="AC137" s="176">
        <f>CPPE_CO_2017!O136</f>
        <v>0</v>
      </c>
      <c r="AD137" s="175"/>
      <c r="AE137" s="176">
        <f>CPPE_CO_2017!P136</f>
        <v>0</v>
      </c>
      <c r="AF137" s="178" t="s">
        <v>630</v>
      </c>
      <c r="AG137" s="176">
        <f>CPPE_CO_2017!Q136</f>
        <v>0</v>
      </c>
      <c r="AH137" s="175" t="s">
        <v>630</v>
      </c>
      <c r="AI137" s="176">
        <f>CPPE_CO_2017!R136</f>
        <v>0</v>
      </c>
      <c r="AJ137" s="175"/>
      <c r="AK137" s="176">
        <f>CPPE_CO_2017!S136</f>
        <v>0</v>
      </c>
      <c r="AL137" s="178"/>
      <c r="AM137" s="176">
        <f>CPPE_CO_2017!T136</f>
        <v>2</v>
      </c>
      <c r="AN137" s="175" t="s">
        <v>631</v>
      </c>
      <c r="AO137" s="176">
        <f>CPPE_CO_2017!U136</f>
        <v>2</v>
      </c>
      <c r="AP137" s="175" t="s">
        <v>632</v>
      </c>
      <c r="AQ137" s="176">
        <f>CPPE_CO_2017!V136</f>
        <v>2</v>
      </c>
      <c r="AR137" s="178" t="s">
        <v>633</v>
      </c>
      <c r="AS137" s="176">
        <f>CPPE_CO_2017!W136</f>
        <v>2</v>
      </c>
      <c r="AT137" s="178" t="s">
        <v>634</v>
      </c>
      <c r="AU137" s="176">
        <f>CPPE_CO_2017!X136</f>
        <v>2</v>
      </c>
      <c r="AV137" s="175" t="s">
        <v>635</v>
      </c>
      <c r="AW137" s="176">
        <f>CPPE_CO_2017!Y136</f>
        <v>2</v>
      </c>
      <c r="AX137" s="175" t="s">
        <v>636</v>
      </c>
      <c r="AY137" s="176">
        <f>CPPE_CO_2017!Z136</f>
        <v>0</v>
      </c>
      <c r="AZ137" s="175"/>
      <c r="BA137" s="176">
        <f>CPPE_CO_2017!AA136</f>
        <v>0</v>
      </c>
      <c r="BB137" s="175"/>
      <c r="BC137" s="176">
        <f>CPPE_CO_2017!AB136</f>
        <v>0</v>
      </c>
      <c r="BD137" s="175" t="s">
        <v>637</v>
      </c>
      <c r="BE137" s="176">
        <f>CPPE_CO_2017!AC136</f>
        <v>0</v>
      </c>
      <c r="BF137" s="175" t="s">
        <v>634</v>
      </c>
      <c r="BG137" s="176">
        <f>CPPE_CO_2017!AD136</f>
        <v>-1</v>
      </c>
      <c r="BH137" s="175" t="s">
        <v>638</v>
      </c>
      <c r="BI137" s="176">
        <f>CPPE_CO_2017!AE136</f>
        <v>0</v>
      </c>
      <c r="BJ137" s="175" t="s">
        <v>639</v>
      </c>
      <c r="BK137" s="176">
        <f>CPPE_CO_2017!AF136</f>
        <v>0</v>
      </c>
      <c r="BL137" s="175"/>
      <c r="BM137" s="176">
        <f>CPPE_CO_2017!AG136</f>
        <v>-1</v>
      </c>
      <c r="BN137" s="178" t="s">
        <v>640</v>
      </c>
      <c r="BO137" s="176">
        <f>CPPE_CO_2017!AH136</f>
        <v>0</v>
      </c>
      <c r="BP137" s="175"/>
      <c r="BQ137" s="176">
        <f>CPPE_CO_2017!AI136</f>
        <v>0</v>
      </c>
      <c r="BR137" s="175"/>
      <c r="BS137" s="176">
        <f>CPPE_CO_2017!AJ136</f>
        <v>0</v>
      </c>
      <c r="BT137" s="175" t="s">
        <v>641</v>
      </c>
      <c r="BU137" s="176">
        <f>CPPE_CO_2017!AK136</f>
        <v>0</v>
      </c>
      <c r="BV137" s="175"/>
      <c r="BW137" s="176">
        <f>CPPE_CO_2017!AL136</f>
        <v>0</v>
      </c>
      <c r="BX137" s="175"/>
      <c r="BY137" s="176">
        <f>CPPE_CO_2017!AM136</f>
        <v>0</v>
      </c>
      <c r="BZ137" s="175"/>
      <c r="CA137" s="176">
        <f>CPPE_CO_2017!AN136</f>
        <v>0</v>
      </c>
      <c r="CB137" s="175"/>
      <c r="CC137" s="176">
        <f>CPPE_CO_2017!AO136</f>
        <v>0</v>
      </c>
      <c r="CD137" s="175"/>
      <c r="CE137" s="176">
        <f>CPPE_CO_2017!AP136</f>
        <v>0</v>
      </c>
      <c r="CF137" s="175"/>
      <c r="CG137" s="176">
        <f>CPPE_CO_2017!AQ136</f>
        <v>0</v>
      </c>
      <c r="CH137" s="178"/>
      <c r="CI137" s="177">
        <v>0</v>
      </c>
      <c r="CJ137" s="175"/>
      <c r="CK137" s="176">
        <f>CPPE_CO_2017!AS136</f>
        <v>0</v>
      </c>
      <c r="CL137" s="175"/>
      <c r="CM137" s="177">
        <v>0</v>
      </c>
      <c r="CN137" s="175"/>
      <c r="CO137" s="180"/>
    </row>
    <row r="138" spans="2:93" s="168" customFormat="1" ht="80.099999999999994" customHeight="1" x14ac:dyDescent="0.25">
      <c r="B138" s="173" t="s">
        <v>128</v>
      </c>
      <c r="C138" s="166" t="s">
        <v>228</v>
      </c>
      <c r="D138" s="167" t="str">
        <f t="shared" si="4"/>
        <v>Waste Treatment (629)</v>
      </c>
      <c r="E138" s="174">
        <f>CPPE_CO_2017!C137</f>
        <v>0</v>
      </c>
      <c r="F138" s="175" t="s">
        <v>687</v>
      </c>
      <c r="G138" s="176">
        <f>CPPE_CO_2017!D137</f>
        <v>0</v>
      </c>
      <c r="H138" s="175" t="s">
        <v>687</v>
      </c>
      <c r="I138" s="177">
        <f>CPPE_CO_2017!E137</f>
        <v>0</v>
      </c>
      <c r="J138" s="175" t="s">
        <v>687</v>
      </c>
      <c r="K138" s="177">
        <f>CPPE_CO_2017!F137</f>
        <v>0</v>
      </c>
      <c r="L138" s="175"/>
      <c r="M138" s="176">
        <f>CPPE_CO_2017!G137</f>
        <v>0</v>
      </c>
      <c r="N138" s="175"/>
      <c r="O138" s="176">
        <f>CPPE_CO_2017!H137</f>
        <v>0</v>
      </c>
      <c r="P138" s="175" t="s">
        <v>660</v>
      </c>
      <c r="Q138" s="176">
        <f>CPPE_CO_2017!I137</f>
        <v>0</v>
      </c>
      <c r="R138" s="175" t="s">
        <v>688</v>
      </c>
      <c r="S138" s="176">
        <f>CPPE_CO_2017!J137</f>
        <v>0</v>
      </c>
      <c r="T138" s="178"/>
      <c r="U138" s="176">
        <f>CPPE_CO_2017!K137</f>
        <v>0</v>
      </c>
      <c r="V138" s="175" t="s">
        <v>661</v>
      </c>
      <c r="W138" s="176">
        <f>CPPE_CO_2017!L137</f>
        <v>0</v>
      </c>
      <c r="X138" s="175"/>
      <c r="Y138" s="176">
        <f>CPPE_CO_2017!M137</f>
        <v>0</v>
      </c>
      <c r="Z138" s="175"/>
      <c r="AA138" s="176">
        <f>CPPE_CO_2017!N137</f>
        <v>0</v>
      </c>
      <c r="AB138" s="175" t="s">
        <v>689</v>
      </c>
      <c r="AC138" s="176">
        <f>CPPE_CO_2017!O137</f>
        <v>0</v>
      </c>
      <c r="AD138" s="175"/>
      <c r="AE138" s="176">
        <f>CPPE_CO_2017!P137</f>
        <v>0</v>
      </c>
      <c r="AF138" s="178" t="s">
        <v>662</v>
      </c>
      <c r="AG138" s="176">
        <f>CPPE_CO_2017!Q137</f>
        <v>0</v>
      </c>
      <c r="AH138" s="175"/>
      <c r="AI138" s="176">
        <f>CPPE_CO_2017!R137</f>
        <v>0</v>
      </c>
      <c r="AJ138" s="175"/>
      <c r="AK138" s="176">
        <f>CPPE_CO_2017!S137</f>
        <v>0</v>
      </c>
      <c r="AL138" s="178"/>
      <c r="AM138" s="176">
        <f>CPPE_CO_2017!T137</f>
        <v>2</v>
      </c>
      <c r="AN138" s="175" t="s">
        <v>690</v>
      </c>
      <c r="AO138" s="176">
        <f>CPPE_CO_2017!U137</f>
        <v>2</v>
      </c>
      <c r="AP138" s="175" t="s">
        <v>690</v>
      </c>
      <c r="AQ138" s="176">
        <f>CPPE_CO_2017!V137</f>
        <v>2</v>
      </c>
      <c r="AR138" s="178" t="s">
        <v>691</v>
      </c>
      <c r="AS138" s="176">
        <f>CPPE_CO_2017!W137</f>
        <v>2</v>
      </c>
      <c r="AT138" s="178" t="s">
        <v>692</v>
      </c>
      <c r="AU138" s="176">
        <f>CPPE_CO_2017!X137</f>
        <v>2</v>
      </c>
      <c r="AV138" s="175" t="s">
        <v>691</v>
      </c>
      <c r="AW138" s="176">
        <f>CPPE_CO_2017!Y137</f>
        <v>2</v>
      </c>
      <c r="AX138" s="175" t="s">
        <v>692</v>
      </c>
      <c r="AY138" s="176">
        <f>CPPE_CO_2017!Z137</f>
        <v>2</v>
      </c>
      <c r="AZ138" s="175"/>
      <c r="BA138" s="176">
        <f>CPPE_CO_2017!AA137</f>
        <v>2</v>
      </c>
      <c r="BB138" s="175"/>
      <c r="BC138" s="176">
        <f>CPPE_CO_2017!AB137</f>
        <v>0</v>
      </c>
      <c r="BD138" s="175" t="s">
        <v>691</v>
      </c>
      <c r="BE138" s="176">
        <f>CPPE_CO_2017!AC137</f>
        <v>0</v>
      </c>
      <c r="BF138" s="175" t="s">
        <v>692</v>
      </c>
      <c r="BG138" s="176">
        <f>CPPE_CO_2017!AD137</f>
        <v>1</v>
      </c>
      <c r="BH138" s="175" t="s">
        <v>693</v>
      </c>
      <c r="BI138" s="176">
        <f>CPPE_CO_2017!AE137</f>
        <v>1</v>
      </c>
      <c r="BJ138" s="175" t="s">
        <v>694</v>
      </c>
      <c r="BK138" s="176">
        <f>CPPE_CO_2017!AF137</f>
        <v>1</v>
      </c>
      <c r="BL138" s="175" t="s">
        <v>695</v>
      </c>
      <c r="BM138" s="176">
        <f>CPPE_CO_2017!AG137</f>
        <v>4</v>
      </c>
      <c r="BN138" s="178" t="s">
        <v>696</v>
      </c>
      <c r="BO138" s="176">
        <f>CPPE_CO_2017!AH137</f>
        <v>0</v>
      </c>
      <c r="BP138" s="175" t="s">
        <v>697</v>
      </c>
      <c r="BQ138" s="176">
        <f>CPPE_CO_2017!AI137</f>
        <v>0</v>
      </c>
      <c r="BR138" s="175"/>
      <c r="BS138" s="176">
        <f>CPPE_CO_2017!AJ137</f>
        <v>0</v>
      </c>
      <c r="BT138" s="175"/>
      <c r="BU138" s="176">
        <f>CPPE_CO_2017!AK137</f>
        <v>0</v>
      </c>
      <c r="BV138" s="175"/>
      <c r="BW138" s="176">
        <f>CPPE_CO_2017!AL137</f>
        <v>0</v>
      </c>
      <c r="BX138" s="175"/>
      <c r="BY138" s="176">
        <f>CPPE_CO_2017!AM137</f>
        <v>0</v>
      </c>
      <c r="BZ138" s="175"/>
      <c r="CA138" s="176">
        <f>CPPE_CO_2017!AN137</f>
        <v>0</v>
      </c>
      <c r="CB138" s="175"/>
      <c r="CC138" s="176">
        <f>CPPE_CO_2017!AO137</f>
        <v>0</v>
      </c>
      <c r="CD138" s="175"/>
      <c r="CE138" s="176">
        <f>CPPE_CO_2017!AP137</f>
        <v>0</v>
      </c>
      <c r="CF138" s="175" t="s">
        <v>698</v>
      </c>
      <c r="CG138" s="176">
        <f>CPPE_CO_2017!AQ137</f>
        <v>0</v>
      </c>
      <c r="CH138" s="178"/>
      <c r="CI138" s="177">
        <v>0</v>
      </c>
      <c r="CJ138" s="175" t="s">
        <v>699</v>
      </c>
      <c r="CK138" s="176">
        <f>CPPE_CO_2017!AS137</f>
        <v>0</v>
      </c>
      <c r="CL138" s="175"/>
      <c r="CM138" s="177">
        <v>0</v>
      </c>
      <c r="CN138" s="175"/>
      <c r="CO138" s="180"/>
    </row>
    <row r="139" spans="2:93" s="168" customFormat="1" ht="80.099999999999994" customHeight="1" x14ac:dyDescent="0.25">
      <c r="B139" s="173" t="s">
        <v>129</v>
      </c>
      <c r="C139" s="166" t="s">
        <v>318</v>
      </c>
      <c r="D139" s="167" t="str">
        <f t="shared" si="4"/>
        <v>Waste Treatment Lagoon (359)</v>
      </c>
      <c r="E139" s="174">
        <f>CPPE_CO_2017!C138</f>
        <v>0</v>
      </c>
      <c r="F139" s="175"/>
      <c r="G139" s="176">
        <f>CPPE_CO_2017!D138</f>
        <v>0</v>
      </c>
      <c r="H139" s="175"/>
      <c r="I139" s="177">
        <f>CPPE_CO_2017!E138</f>
        <v>0</v>
      </c>
      <c r="J139" s="175"/>
      <c r="K139" s="177">
        <f>CPPE_CO_2017!F138</f>
        <v>0</v>
      </c>
      <c r="L139" s="175"/>
      <c r="M139" s="176">
        <f>CPPE_CO_2017!G138</f>
        <v>0</v>
      </c>
      <c r="N139" s="175"/>
      <c r="O139" s="176">
        <f>CPPE_CO_2017!H138</f>
        <v>0</v>
      </c>
      <c r="P139" s="175" t="s">
        <v>1880</v>
      </c>
      <c r="Q139" s="176">
        <f>CPPE_CO_2017!I138</f>
        <v>0</v>
      </c>
      <c r="R139" s="175" t="s">
        <v>1881</v>
      </c>
      <c r="S139" s="176">
        <f>CPPE_CO_2017!J138</f>
        <v>0</v>
      </c>
      <c r="T139" s="178"/>
      <c r="U139" s="176">
        <f>CPPE_CO_2017!K138</f>
        <v>0</v>
      </c>
      <c r="V139" s="175"/>
      <c r="W139" s="176">
        <f>CPPE_CO_2017!L138</f>
        <v>0</v>
      </c>
      <c r="X139" s="175" t="s">
        <v>1882</v>
      </c>
      <c r="Y139" s="176">
        <f>CPPE_CO_2017!M138</f>
        <v>0</v>
      </c>
      <c r="Z139" s="175" t="s">
        <v>1883</v>
      </c>
      <c r="AA139" s="176">
        <f>CPPE_CO_2017!N138</f>
        <v>0</v>
      </c>
      <c r="AB139" s="175" t="s">
        <v>1882</v>
      </c>
      <c r="AC139" s="176">
        <f>CPPE_CO_2017!O138</f>
        <v>0</v>
      </c>
      <c r="AD139" s="175"/>
      <c r="AE139" s="176">
        <f>CPPE_CO_2017!P138</f>
        <v>0</v>
      </c>
      <c r="AF139" s="178" t="s">
        <v>1884</v>
      </c>
      <c r="AG139" s="176">
        <f>CPPE_CO_2017!Q138</f>
        <v>0</v>
      </c>
      <c r="AH139" s="175"/>
      <c r="AI139" s="176">
        <f>CPPE_CO_2017!R138</f>
        <v>0</v>
      </c>
      <c r="AJ139" s="175"/>
      <c r="AK139" s="176">
        <f>CPPE_CO_2017!S138</f>
        <v>0</v>
      </c>
      <c r="AL139" s="178"/>
      <c r="AM139" s="176">
        <f>CPPE_CO_2017!T138</f>
        <v>3</v>
      </c>
      <c r="AN139" s="175" t="s">
        <v>1885</v>
      </c>
      <c r="AO139" s="176">
        <f>CPPE_CO_2017!U138</f>
        <v>2</v>
      </c>
      <c r="AP139" s="175" t="s">
        <v>1886</v>
      </c>
      <c r="AQ139" s="176">
        <f>CPPE_CO_2017!V138</f>
        <v>2</v>
      </c>
      <c r="AR139" s="178" t="s">
        <v>1885</v>
      </c>
      <c r="AS139" s="176">
        <f>CPPE_CO_2017!W138</f>
        <v>1</v>
      </c>
      <c r="AT139" s="178" t="s">
        <v>1887</v>
      </c>
      <c r="AU139" s="176">
        <f>CPPE_CO_2017!X138</f>
        <v>3</v>
      </c>
      <c r="AV139" s="175" t="s">
        <v>1885</v>
      </c>
      <c r="AW139" s="176">
        <f>CPPE_CO_2017!Y138</f>
        <v>2</v>
      </c>
      <c r="AX139" s="175" t="s">
        <v>1888</v>
      </c>
      <c r="AY139" s="176">
        <f>CPPE_CO_2017!Z138</f>
        <v>0</v>
      </c>
      <c r="AZ139" s="175" t="s">
        <v>1889</v>
      </c>
      <c r="BA139" s="176">
        <f>CPPE_CO_2017!AA138</f>
        <v>0</v>
      </c>
      <c r="BB139" s="175"/>
      <c r="BC139" s="176">
        <f>CPPE_CO_2017!AB138</f>
        <v>0</v>
      </c>
      <c r="BD139" s="175"/>
      <c r="BE139" s="176">
        <f>CPPE_CO_2017!AC138</f>
        <v>0</v>
      </c>
      <c r="BF139" s="175" t="s">
        <v>1890</v>
      </c>
      <c r="BG139" s="176">
        <f>CPPE_CO_2017!AD138</f>
        <v>0</v>
      </c>
      <c r="BH139" s="175" t="s">
        <v>1891</v>
      </c>
      <c r="BI139" s="176">
        <f>CPPE_CO_2017!AE138</f>
        <v>0</v>
      </c>
      <c r="BJ139" s="175" t="s">
        <v>1892</v>
      </c>
      <c r="BK139" s="176">
        <f>CPPE_CO_2017!AF138</f>
        <v>-1</v>
      </c>
      <c r="BL139" s="175" t="s">
        <v>1893</v>
      </c>
      <c r="BM139" s="176">
        <f>CPPE_CO_2017!AG138</f>
        <v>-1</v>
      </c>
      <c r="BN139" s="178" t="s">
        <v>1894</v>
      </c>
      <c r="BO139" s="176">
        <f>CPPE_CO_2017!AH138</f>
        <v>0</v>
      </c>
      <c r="BP139" s="175" t="s">
        <v>1895</v>
      </c>
      <c r="BQ139" s="176">
        <f>CPPE_CO_2017!AI138</f>
        <v>0</v>
      </c>
      <c r="BR139" s="175"/>
      <c r="BS139" s="176">
        <f>CPPE_CO_2017!AJ138</f>
        <v>0</v>
      </c>
      <c r="BT139" s="175"/>
      <c r="BU139" s="176">
        <f>CPPE_CO_2017!AK138</f>
        <v>0</v>
      </c>
      <c r="BV139" s="175"/>
      <c r="BW139" s="176">
        <f>CPPE_CO_2017!AL138</f>
        <v>0</v>
      </c>
      <c r="BX139" s="175"/>
      <c r="BY139" s="176">
        <f>CPPE_CO_2017!AM138</f>
        <v>0</v>
      </c>
      <c r="BZ139" s="175"/>
      <c r="CA139" s="176">
        <f>CPPE_CO_2017!AN138</f>
        <v>0</v>
      </c>
      <c r="CB139" s="175"/>
      <c r="CC139" s="176">
        <f>CPPE_CO_2017!AO138</f>
        <v>0</v>
      </c>
      <c r="CD139" s="175"/>
      <c r="CE139" s="176">
        <f>CPPE_CO_2017!AP138</f>
        <v>0</v>
      </c>
      <c r="CF139" s="175"/>
      <c r="CG139" s="176">
        <f>CPPE_CO_2017!AQ138</f>
        <v>0</v>
      </c>
      <c r="CH139" s="178"/>
      <c r="CI139" s="177">
        <v>0</v>
      </c>
      <c r="CJ139" s="175"/>
      <c r="CK139" s="176">
        <f>CPPE_CO_2017!AS138</f>
        <v>0</v>
      </c>
      <c r="CL139" s="175" t="s">
        <v>1896</v>
      </c>
      <c r="CM139" s="177">
        <v>0</v>
      </c>
      <c r="CN139" s="175"/>
      <c r="CO139" s="180"/>
    </row>
    <row r="140" spans="2:93" s="168" customFormat="1" ht="80.099999999999994" customHeight="1" x14ac:dyDescent="0.25">
      <c r="B140" s="173" t="s">
        <v>130</v>
      </c>
      <c r="C140" s="166" t="s">
        <v>222</v>
      </c>
      <c r="D140" s="167" t="str">
        <f t="shared" si="4"/>
        <v>Water and Sediment Control Basin (638)</v>
      </c>
      <c r="E140" s="174">
        <f>CPPE_CO_2017!C139</f>
        <v>0</v>
      </c>
      <c r="F140" s="175"/>
      <c r="G140" s="176">
        <f>CPPE_CO_2017!D139</f>
        <v>0</v>
      </c>
      <c r="H140" s="175"/>
      <c r="I140" s="177">
        <f>CPPE_CO_2017!E139</f>
        <v>3</v>
      </c>
      <c r="J140" s="175" t="s">
        <v>570</v>
      </c>
      <c r="K140" s="177">
        <f>CPPE_CO_2017!F139</f>
        <v>3</v>
      </c>
      <c r="L140" s="175" t="s">
        <v>571</v>
      </c>
      <c r="M140" s="176">
        <f>CPPE_CO_2017!G139</f>
        <v>0</v>
      </c>
      <c r="N140" s="175"/>
      <c r="O140" s="176">
        <f>CPPE_CO_2017!H139</f>
        <v>0</v>
      </c>
      <c r="P140" s="175"/>
      <c r="Q140" s="176">
        <f>CPPE_CO_2017!I139</f>
        <v>0</v>
      </c>
      <c r="R140" s="175"/>
      <c r="S140" s="176">
        <f>CPPE_CO_2017!J139</f>
        <v>0</v>
      </c>
      <c r="T140" s="178"/>
      <c r="U140" s="176">
        <f>CPPE_CO_2017!K139</f>
        <v>0</v>
      </c>
      <c r="V140" s="175"/>
      <c r="W140" s="176">
        <f>CPPE_CO_2017!L139</f>
        <v>0</v>
      </c>
      <c r="X140" s="175" t="s">
        <v>572</v>
      </c>
      <c r="Y140" s="176">
        <f>CPPE_CO_2017!M139</f>
        <v>2</v>
      </c>
      <c r="Z140" s="175" t="s">
        <v>573</v>
      </c>
      <c r="AA140" s="176">
        <f>CPPE_CO_2017!N139</f>
        <v>0</v>
      </c>
      <c r="AB140" s="175" t="s">
        <v>574</v>
      </c>
      <c r="AC140" s="176">
        <f>CPPE_CO_2017!O139</f>
        <v>0</v>
      </c>
      <c r="AD140" s="175"/>
      <c r="AE140" s="176">
        <f>CPPE_CO_2017!P139</f>
        <v>0</v>
      </c>
      <c r="AF140" s="178"/>
      <c r="AG140" s="176">
        <f>CPPE_CO_2017!Q139</f>
        <v>0</v>
      </c>
      <c r="AH140" s="175"/>
      <c r="AI140" s="176">
        <f>CPPE_CO_2017!R139</f>
        <v>0</v>
      </c>
      <c r="AJ140" s="175" t="s">
        <v>575</v>
      </c>
      <c r="AK140" s="176">
        <f>CPPE_CO_2017!S139</f>
        <v>0</v>
      </c>
      <c r="AL140" s="178" t="s">
        <v>576</v>
      </c>
      <c r="AM140" s="176">
        <f>CPPE_CO_2017!T139</f>
        <v>0</v>
      </c>
      <c r="AN140" s="175" t="s">
        <v>575</v>
      </c>
      <c r="AO140" s="176">
        <f>CPPE_CO_2017!U139</f>
        <v>-1</v>
      </c>
      <c r="AP140" s="175" t="s">
        <v>577</v>
      </c>
      <c r="AQ140" s="176">
        <f>CPPE_CO_2017!V139</f>
        <v>0</v>
      </c>
      <c r="AR140" s="178" t="s">
        <v>575</v>
      </c>
      <c r="AS140" s="176">
        <f>CPPE_CO_2017!W139</f>
        <v>-1</v>
      </c>
      <c r="AT140" s="178" t="s">
        <v>578</v>
      </c>
      <c r="AU140" s="176">
        <f>CPPE_CO_2017!X139</f>
        <v>0</v>
      </c>
      <c r="AV140" s="175" t="s">
        <v>575</v>
      </c>
      <c r="AW140" s="176">
        <f>CPPE_CO_2017!Y139</f>
        <v>-1</v>
      </c>
      <c r="AX140" s="175" t="s">
        <v>579</v>
      </c>
      <c r="AY140" s="176">
        <f>CPPE_CO_2017!Z139</f>
        <v>0</v>
      </c>
      <c r="AZ140" s="175" t="s">
        <v>580</v>
      </c>
      <c r="BA140" s="176">
        <f>CPPE_CO_2017!AA139</f>
        <v>0</v>
      </c>
      <c r="BB140" s="175" t="s">
        <v>581</v>
      </c>
      <c r="BC140" s="176">
        <f>CPPE_CO_2017!AB139</f>
        <v>3</v>
      </c>
      <c r="BD140" s="175" t="s">
        <v>575</v>
      </c>
      <c r="BE140" s="176">
        <f>CPPE_CO_2017!AC139</f>
        <v>-1</v>
      </c>
      <c r="BF140" s="175" t="s">
        <v>582</v>
      </c>
      <c r="BG140" s="176">
        <f>CPPE_CO_2017!AD139</f>
        <v>0</v>
      </c>
      <c r="BH140" s="175"/>
      <c r="BI140" s="176">
        <f>CPPE_CO_2017!AE139</f>
        <v>0</v>
      </c>
      <c r="BJ140" s="175"/>
      <c r="BK140" s="176">
        <f>CPPE_CO_2017!AF139</f>
        <v>0</v>
      </c>
      <c r="BL140" s="175"/>
      <c r="BM140" s="176">
        <f>CPPE_CO_2017!AG139</f>
        <v>0</v>
      </c>
      <c r="BN140" s="178"/>
      <c r="BO140" s="176">
        <f>CPPE_CO_2017!AH139</f>
        <v>0</v>
      </c>
      <c r="BP140" s="175"/>
      <c r="BQ140" s="176">
        <f>CPPE_CO_2017!AI139</f>
        <v>0</v>
      </c>
      <c r="BR140" s="175"/>
      <c r="BS140" s="176">
        <f>CPPE_CO_2017!AJ139</f>
        <v>0</v>
      </c>
      <c r="BT140" s="175"/>
      <c r="BU140" s="176">
        <f>CPPE_CO_2017!AK139</f>
        <v>0</v>
      </c>
      <c r="BV140" s="175"/>
      <c r="BW140" s="176">
        <f>CPPE_CO_2017!AL139</f>
        <v>0</v>
      </c>
      <c r="BX140" s="175"/>
      <c r="BY140" s="176">
        <f>CPPE_CO_2017!AM139</f>
        <v>0</v>
      </c>
      <c r="BZ140" s="175"/>
      <c r="CA140" s="176">
        <f>CPPE_CO_2017!AN139</f>
        <v>0</v>
      </c>
      <c r="CB140" s="175" t="s">
        <v>583</v>
      </c>
      <c r="CC140" s="176">
        <f>CPPE_CO_2017!AO139</f>
        <v>0</v>
      </c>
      <c r="CD140" s="175"/>
      <c r="CE140" s="176">
        <f>CPPE_CO_2017!AP139</f>
        <v>0</v>
      </c>
      <c r="CF140" s="175"/>
      <c r="CG140" s="176">
        <f>CPPE_CO_2017!AQ139</f>
        <v>0</v>
      </c>
      <c r="CH140" s="178"/>
      <c r="CI140" s="177">
        <v>0</v>
      </c>
      <c r="CJ140" s="175"/>
      <c r="CK140" s="176">
        <f>CPPE_CO_2017!AS139</f>
        <v>0</v>
      </c>
      <c r="CL140" s="175"/>
      <c r="CM140" s="177">
        <v>0</v>
      </c>
      <c r="CN140" s="175"/>
      <c r="CO140" s="180"/>
    </row>
    <row r="141" spans="2:93" s="168" customFormat="1" ht="80.099999999999994" customHeight="1" x14ac:dyDescent="0.25">
      <c r="B141" s="173" t="s">
        <v>131</v>
      </c>
      <c r="C141" s="166" t="s">
        <v>221</v>
      </c>
      <c r="D141" s="167" t="str">
        <f t="shared" si="4"/>
        <v>Water Well (642)</v>
      </c>
      <c r="E141" s="174">
        <f>CPPE_CO_2017!C140</f>
        <v>0</v>
      </c>
      <c r="F141" s="175" t="s">
        <v>558</v>
      </c>
      <c r="G141" s="176">
        <f>CPPE_CO_2017!D140</f>
        <v>0</v>
      </c>
      <c r="H141" s="175" t="s">
        <v>558</v>
      </c>
      <c r="I141" s="177">
        <f>CPPE_CO_2017!E140</f>
        <v>0</v>
      </c>
      <c r="J141" s="175" t="s">
        <v>558</v>
      </c>
      <c r="K141" s="177">
        <f>CPPE_CO_2017!F140</f>
        <v>0</v>
      </c>
      <c r="L141" s="175"/>
      <c r="M141" s="176">
        <f>CPPE_CO_2017!G140</f>
        <v>0</v>
      </c>
      <c r="N141" s="175"/>
      <c r="O141" s="176">
        <f>CPPE_CO_2017!H140</f>
        <v>0</v>
      </c>
      <c r="P141" s="175"/>
      <c r="Q141" s="176">
        <f>CPPE_CO_2017!I140</f>
        <v>0</v>
      </c>
      <c r="R141" s="175"/>
      <c r="S141" s="176">
        <f>CPPE_CO_2017!J140</f>
        <v>0</v>
      </c>
      <c r="T141" s="178" t="s">
        <v>559</v>
      </c>
      <c r="U141" s="176">
        <f>CPPE_CO_2017!K140</f>
        <v>0</v>
      </c>
      <c r="V141" s="175" t="s">
        <v>560</v>
      </c>
      <c r="W141" s="176">
        <f>CPPE_CO_2017!L140</f>
        <v>0</v>
      </c>
      <c r="X141" s="175"/>
      <c r="Y141" s="176">
        <f>CPPE_CO_2017!M140</f>
        <v>0</v>
      </c>
      <c r="Z141" s="175"/>
      <c r="AA141" s="176">
        <f>CPPE_CO_2017!N140</f>
        <v>2</v>
      </c>
      <c r="AB141" s="175" t="s">
        <v>561</v>
      </c>
      <c r="AC141" s="176">
        <f>CPPE_CO_2017!O140</f>
        <v>0</v>
      </c>
      <c r="AD141" s="175"/>
      <c r="AE141" s="176">
        <f>CPPE_CO_2017!P140</f>
        <v>0</v>
      </c>
      <c r="AF141" s="178" t="s">
        <v>562</v>
      </c>
      <c r="AG141" s="176">
        <f>CPPE_CO_2017!Q140</f>
        <v>0</v>
      </c>
      <c r="AH141" s="175"/>
      <c r="AI141" s="176">
        <f>CPPE_CO_2017!R140</f>
        <v>0</v>
      </c>
      <c r="AJ141" s="175"/>
      <c r="AK141" s="176">
        <f>CPPE_CO_2017!S140</f>
        <v>0</v>
      </c>
      <c r="AL141" s="178"/>
      <c r="AM141" s="176">
        <f>CPPE_CO_2017!T140</f>
        <v>0</v>
      </c>
      <c r="AN141" s="175"/>
      <c r="AO141" s="176">
        <f>CPPE_CO_2017!U140</f>
        <v>0</v>
      </c>
      <c r="AP141" s="175"/>
      <c r="AQ141" s="176">
        <f>CPPE_CO_2017!V140</f>
        <v>0</v>
      </c>
      <c r="AR141" s="178"/>
      <c r="AS141" s="176">
        <f>CPPE_CO_2017!W140</f>
        <v>0</v>
      </c>
      <c r="AT141" s="178" t="s">
        <v>563</v>
      </c>
      <c r="AU141" s="176">
        <f>CPPE_CO_2017!X140</f>
        <v>0</v>
      </c>
      <c r="AV141" s="175" t="s">
        <v>564</v>
      </c>
      <c r="AW141" s="176">
        <f>CPPE_CO_2017!Y140</f>
        <v>0</v>
      </c>
      <c r="AX141" s="175"/>
      <c r="AY141" s="176">
        <f>CPPE_CO_2017!Z140</f>
        <v>0</v>
      </c>
      <c r="AZ141" s="175"/>
      <c r="BA141" s="176">
        <f>CPPE_CO_2017!AA140</f>
        <v>0</v>
      </c>
      <c r="BB141" s="175"/>
      <c r="BC141" s="176">
        <f>CPPE_CO_2017!AB140</f>
        <v>0</v>
      </c>
      <c r="BD141" s="175"/>
      <c r="BE141" s="176">
        <f>CPPE_CO_2017!AC140</f>
        <v>0</v>
      </c>
      <c r="BF141" s="175"/>
      <c r="BG141" s="176">
        <f>CPPE_CO_2017!AD140</f>
        <v>0</v>
      </c>
      <c r="BH141" s="175"/>
      <c r="BI141" s="176">
        <f>CPPE_CO_2017!AE140</f>
        <v>0</v>
      </c>
      <c r="BJ141" s="175"/>
      <c r="BK141" s="176">
        <f>CPPE_CO_2017!AF140</f>
        <v>0</v>
      </c>
      <c r="BL141" s="175"/>
      <c r="BM141" s="176">
        <f>CPPE_CO_2017!AG140</f>
        <v>0</v>
      </c>
      <c r="BN141" s="178"/>
      <c r="BO141" s="176">
        <f>CPPE_CO_2017!AH140</f>
        <v>2</v>
      </c>
      <c r="BP141" s="175" t="s">
        <v>565</v>
      </c>
      <c r="BQ141" s="176">
        <f>CPPE_CO_2017!AI140</f>
        <v>0</v>
      </c>
      <c r="BR141" s="175"/>
      <c r="BS141" s="176">
        <f>CPPE_CO_2017!AJ140</f>
        <v>0</v>
      </c>
      <c r="BT141" s="175"/>
      <c r="BU141" s="176">
        <f>CPPE_CO_2017!AK140</f>
        <v>0</v>
      </c>
      <c r="BV141" s="175"/>
      <c r="BW141" s="176">
        <f>CPPE_CO_2017!AL140</f>
        <v>0</v>
      </c>
      <c r="BX141" s="175"/>
      <c r="BY141" s="176">
        <f>CPPE_CO_2017!AM140</f>
        <v>0</v>
      </c>
      <c r="BZ141" s="175"/>
      <c r="CA141" s="176">
        <f>CPPE_CO_2017!AN140</f>
        <v>2</v>
      </c>
      <c r="CB141" s="175" t="s">
        <v>566</v>
      </c>
      <c r="CC141" s="176">
        <f>CPPE_CO_2017!AO140</f>
        <v>0</v>
      </c>
      <c r="CD141" s="175"/>
      <c r="CE141" s="176">
        <f>CPPE_CO_2017!AP140</f>
        <v>0</v>
      </c>
      <c r="CF141" s="175" t="s">
        <v>567</v>
      </c>
      <c r="CG141" s="176">
        <f>CPPE_CO_2017!AQ140</f>
        <v>0</v>
      </c>
      <c r="CH141" s="178"/>
      <c r="CI141" s="177">
        <v>5</v>
      </c>
      <c r="CJ141" s="175" t="s">
        <v>568</v>
      </c>
      <c r="CK141" s="176">
        <f>CPPE_CO_2017!AS140</f>
        <v>0</v>
      </c>
      <c r="CL141" s="175" t="s">
        <v>569</v>
      </c>
      <c r="CM141" s="177">
        <v>0</v>
      </c>
      <c r="CN141" s="175"/>
      <c r="CO141" s="180"/>
    </row>
    <row r="142" spans="2:93" s="168" customFormat="1" ht="80.099999999999994" customHeight="1" x14ac:dyDescent="0.25">
      <c r="B142" s="173" t="s">
        <v>132</v>
      </c>
      <c r="C142" s="166" t="s">
        <v>230</v>
      </c>
      <c r="D142" s="167" t="str">
        <f t="shared" si="4"/>
        <v>Watering Facility (614)</v>
      </c>
      <c r="E142" s="174">
        <f>CPPE_CO_2017!C141</f>
        <v>0</v>
      </c>
      <c r="F142" s="175" t="s">
        <v>558</v>
      </c>
      <c r="G142" s="176">
        <f>CPPE_CO_2017!D141</f>
        <v>0</v>
      </c>
      <c r="H142" s="175" t="s">
        <v>558</v>
      </c>
      <c r="I142" s="177">
        <f>CPPE_CO_2017!E141</f>
        <v>0</v>
      </c>
      <c r="J142" s="175" t="s">
        <v>558</v>
      </c>
      <c r="K142" s="177">
        <f>CPPE_CO_2017!F141</f>
        <v>0</v>
      </c>
      <c r="L142" s="175" t="s">
        <v>713</v>
      </c>
      <c r="M142" s="176">
        <f>CPPE_CO_2017!G141</f>
        <v>4</v>
      </c>
      <c r="N142" s="175" t="s">
        <v>714</v>
      </c>
      <c r="O142" s="176">
        <f>CPPE_CO_2017!H141</f>
        <v>0</v>
      </c>
      <c r="P142" s="175"/>
      <c r="Q142" s="176">
        <f>CPPE_CO_2017!I141</f>
        <v>0</v>
      </c>
      <c r="R142" s="175" t="s">
        <v>715</v>
      </c>
      <c r="S142" s="176">
        <f>CPPE_CO_2017!J141</f>
        <v>0</v>
      </c>
      <c r="T142" s="178"/>
      <c r="U142" s="176">
        <f>CPPE_CO_2017!K141</f>
        <v>0</v>
      </c>
      <c r="V142" s="175"/>
      <c r="W142" s="176">
        <f>CPPE_CO_2017!L141</f>
        <v>0</v>
      </c>
      <c r="X142" s="175" t="s">
        <v>716</v>
      </c>
      <c r="Y142" s="176">
        <f>CPPE_CO_2017!M141</f>
        <v>0</v>
      </c>
      <c r="Z142" s="175" t="s">
        <v>717</v>
      </c>
      <c r="AA142" s="176">
        <f>CPPE_CO_2017!N141</f>
        <v>0</v>
      </c>
      <c r="AB142" s="175" t="s">
        <v>716</v>
      </c>
      <c r="AC142" s="176">
        <f>CPPE_CO_2017!O141</f>
        <v>0</v>
      </c>
      <c r="AD142" s="175"/>
      <c r="AE142" s="176">
        <f>CPPE_CO_2017!P141</f>
        <v>0</v>
      </c>
      <c r="AF142" s="178"/>
      <c r="AG142" s="176">
        <f>CPPE_CO_2017!Q141</f>
        <v>0</v>
      </c>
      <c r="AH142" s="175"/>
      <c r="AI142" s="176">
        <f>CPPE_CO_2017!R141</f>
        <v>0</v>
      </c>
      <c r="AJ142" s="175"/>
      <c r="AK142" s="176">
        <f>CPPE_CO_2017!S141</f>
        <v>0</v>
      </c>
      <c r="AL142" s="178"/>
      <c r="AM142" s="176">
        <f>CPPE_CO_2017!T141</f>
        <v>2</v>
      </c>
      <c r="AN142" s="175" t="s">
        <v>718</v>
      </c>
      <c r="AO142" s="176">
        <f>CPPE_CO_2017!U141</f>
        <v>0</v>
      </c>
      <c r="AP142" s="175"/>
      <c r="AQ142" s="176">
        <f>CPPE_CO_2017!V141</f>
        <v>0</v>
      </c>
      <c r="AR142" s="178" t="s">
        <v>719</v>
      </c>
      <c r="AS142" s="176">
        <f>CPPE_CO_2017!W141</f>
        <v>0</v>
      </c>
      <c r="AT142" s="178"/>
      <c r="AU142" s="176">
        <f>CPPE_CO_2017!X141</f>
        <v>2</v>
      </c>
      <c r="AV142" s="175" t="s">
        <v>720</v>
      </c>
      <c r="AW142" s="176">
        <f>CPPE_CO_2017!Y141</f>
        <v>0</v>
      </c>
      <c r="AX142" s="175" t="s">
        <v>721</v>
      </c>
      <c r="AY142" s="176">
        <f>CPPE_CO_2017!Z141</f>
        <v>0</v>
      </c>
      <c r="AZ142" s="175" t="s">
        <v>722</v>
      </c>
      <c r="BA142" s="176">
        <f>CPPE_CO_2017!AA141</f>
        <v>0</v>
      </c>
      <c r="BB142" s="175" t="s">
        <v>723</v>
      </c>
      <c r="BC142" s="176">
        <f>CPPE_CO_2017!AB141</f>
        <v>2</v>
      </c>
      <c r="BD142" s="175" t="s">
        <v>724</v>
      </c>
      <c r="BE142" s="176">
        <f>CPPE_CO_2017!AC141</f>
        <v>0</v>
      </c>
      <c r="BF142" s="175"/>
      <c r="BG142" s="176">
        <f>CPPE_CO_2017!AD141</f>
        <v>0</v>
      </c>
      <c r="BH142" s="175"/>
      <c r="BI142" s="176">
        <f>CPPE_CO_2017!AE141</f>
        <v>0</v>
      </c>
      <c r="BJ142" s="175"/>
      <c r="BK142" s="176">
        <f>CPPE_CO_2017!AF141</f>
        <v>0</v>
      </c>
      <c r="BL142" s="175"/>
      <c r="BM142" s="176">
        <f>CPPE_CO_2017!AG141</f>
        <v>0</v>
      </c>
      <c r="BN142" s="178"/>
      <c r="BO142" s="176">
        <f>CPPE_CO_2017!AH141</f>
        <v>2</v>
      </c>
      <c r="BP142" s="175" t="s">
        <v>623</v>
      </c>
      <c r="BQ142" s="176">
        <f>CPPE_CO_2017!AI141</f>
        <v>0</v>
      </c>
      <c r="BR142" s="175"/>
      <c r="BS142" s="176">
        <f>CPPE_CO_2017!AJ141</f>
        <v>0</v>
      </c>
      <c r="BT142" s="175"/>
      <c r="BU142" s="176">
        <f>CPPE_CO_2017!AK141</f>
        <v>0</v>
      </c>
      <c r="BV142" s="175"/>
      <c r="BW142" s="176">
        <f>CPPE_CO_2017!AL141</f>
        <v>0</v>
      </c>
      <c r="BX142" s="175"/>
      <c r="BY142" s="176">
        <f>CPPE_CO_2017!AM141</f>
        <v>0</v>
      </c>
      <c r="BZ142" s="175"/>
      <c r="CA142" s="176">
        <f>CPPE_CO_2017!AN141</f>
        <v>5</v>
      </c>
      <c r="CB142" s="175" t="s">
        <v>725</v>
      </c>
      <c r="CC142" s="176">
        <f>CPPE_CO_2017!AO141</f>
        <v>3</v>
      </c>
      <c r="CD142" s="175" t="s">
        <v>726</v>
      </c>
      <c r="CE142" s="176">
        <f>CPPE_CO_2017!AP141</f>
        <v>2</v>
      </c>
      <c r="CF142" s="175" t="s">
        <v>567</v>
      </c>
      <c r="CG142" s="176">
        <f>CPPE_CO_2017!AQ141</f>
        <v>0</v>
      </c>
      <c r="CH142" s="178"/>
      <c r="CI142" s="177">
        <v>5</v>
      </c>
      <c r="CJ142" s="175" t="s">
        <v>727</v>
      </c>
      <c r="CK142" s="176">
        <f>CPPE_CO_2017!AS141</f>
        <v>0</v>
      </c>
      <c r="CL142" s="175"/>
      <c r="CM142" s="177">
        <v>0</v>
      </c>
      <c r="CN142" s="175"/>
      <c r="CO142" s="179"/>
    </row>
    <row r="143" spans="2:93" s="168" customFormat="1" ht="80.099999999999994" customHeight="1" x14ac:dyDescent="0.25">
      <c r="B143" s="173" t="s">
        <v>133</v>
      </c>
      <c r="C143" s="166" t="s">
        <v>322</v>
      </c>
      <c r="D143" s="167" t="str">
        <f t="shared" si="4"/>
        <v>Well Decommissioning (351)</v>
      </c>
      <c r="E143" s="174">
        <f>CPPE_CO_2017!C142</f>
        <v>0</v>
      </c>
      <c r="F143" s="175"/>
      <c r="G143" s="176">
        <f>CPPE_CO_2017!D142</f>
        <v>0</v>
      </c>
      <c r="H143" s="175"/>
      <c r="I143" s="177">
        <f>CPPE_CO_2017!E142</f>
        <v>0</v>
      </c>
      <c r="J143" s="175"/>
      <c r="K143" s="177">
        <f>CPPE_CO_2017!F142</f>
        <v>0</v>
      </c>
      <c r="L143" s="175"/>
      <c r="M143" s="176">
        <f>CPPE_CO_2017!G142</f>
        <v>0</v>
      </c>
      <c r="N143" s="175"/>
      <c r="O143" s="176">
        <f>CPPE_CO_2017!H142</f>
        <v>0</v>
      </c>
      <c r="P143" s="175"/>
      <c r="Q143" s="176">
        <f>CPPE_CO_2017!I142</f>
        <v>0</v>
      </c>
      <c r="R143" s="175"/>
      <c r="S143" s="176">
        <f>CPPE_CO_2017!J142</f>
        <v>0</v>
      </c>
      <c r="T143" s="175"/>
      <c r="U143" s="176">
        <f>CPPE_CO_2017!K142</f>
        <v>0</v>
      </c>
      <c r="V143" s="175"/>
      <c r="W143" s="176">
        <f>CPPE_CO_2017!L142</f>
        <v>0</v>
      </c>
      <c r="X143" s="175"/>
      <c r="Y143" s="176">
        <f>CPPE_CO_2017!M142</f>
        <v>0</v>
      </c>
      <c r="Z143" s="175"/>
      <c r="AA143" s="176">
        <f>CPPE_CO_2017!N142</f>
        <v>0</v>
      </c>
      <c r="AB143" s="175"/>
      <c r="AC143" s="176">
        <f>CPPE_CO_2017!O142</f>
        <v>0</v>
      </c>
      <c r="AD143" s="175"/>
      <c r="AE143" s="176">
        <f>CPPE_CO_2017!P142</f>
        <v>0</v>
      </c>
      <c r="AF143" s="175"/>
      <c r="AG143" s="176">
        <f>CPPE_CO_2017!Q142</f>
        <v>0</v>
      </c>
      <c r="AH143" s="175"/>
      <c r="AI143" s="176">
        <f>CPPE_CO_2017!R142</f>
        <v>0</v>
      </c>
      <c r="AJ143" s="175"/>
      <c r="AK143" s="176">
        <f>CPPE_CO_2017!S142</f>
        <v>2</v>
      </c>
      <c r="AL143" s="175" t="s">
        <v>1911</v>
      </c>
      <c r="AM143" s="176">
        <f>CPPE_CO_2017!T142</f>
        <v>0</v>
      </c>
      <c r="AN143" s="175"/>
      <c r="AO143" s="176">
        <f>CPPE_CO_2017!U142</f>
        <v>2</v>
      </c>
      <c r="AP143" s="175" t="s">
        <v>1911</v>
      </c>
      <c r="AQ143" s="176">
        <f>CPPE_CO_2017!V142</f>
        <v>0</v>
      </c>
      <c r="AR143" s="178"/>
      <c r="AS143" s="176">
        <f>CPPE_CO_2017!W142</f>
        <v>2</v>
      </c>
      <c r="AT143" s="178" t="s">
        <v>1912</v>
      </c>
      <c r="AU143" s="176">
        <f>CPPE_CO_2017!X142</f>
        <v>0</v>
      </c>
      <c r="AV143" s="175"/>
      <c r="AW143" s="176">
        <f>CPPE_CO_2017!Y142</f>
        <v>2</v>
      </c>
      <c r="AX143" s="175" t="s">
        <v>1911</v>
      </c>
      <c r="AY143" s="176">
        <f>CPPE_CO_2017!Z142</f>
        <v>0</v>
      </c>
      <c r="AZ143" s="175"/>
      <c r="BA143" s="176">
        <f>CPPE_CO_2017!AA142</f>
        <v>2</v>
      </c>
      <c r="BB143" s="175"/>
      <c r="BC143" s="176">
        <f>CPPE_CO_2017!AB142</f>
        <v>0</v>
      </c>
      <c r="BD143" s="175"/>
      <c r="BE143" s="176">
        <f>CPPE_CO_2017!AC142</f>
        <v>0</v>
      </c>
      <c r="BF143" s="175" t="s">
        <v>1911</v>
      </c>
      <c r="BG143" s="176">
        <f>CPPE_CO_2017!AD142</f>
        <v>0</v>
      </c>
      <c r="BH143" s="175"/>
      <c r="BI143" s="176">
        <f>CPPE_CO_2017!AE142</f>
        <v>0</v>
      </c>
      <c r="BJ143" s="175"/>
      <c r="BK143" s="176">
        <f>CPPE_CO_2017!AF142</f>
        <v>0</v>
      </c>
      <c r="BL143" s="175"/>
      <c r="BM143" s="176">
        <f>CPPE_CO_2017!AG142</f>
        <v>0</v>
      </c>
      <c r="BN143" s="178"/>
      <c r="BO143" s="176">
        <f>CPPE_CO_2017!AH142</f>
        <v>0</v>
      </c>
      <c r="BP143" s="178"/>
      <c r="BQ143" s="176">
        <f>CPPE_CO_2017!AI142</f>
        <v>0</v>
      </c>
      <c r="BR143" s="178"/>
      <c r="BS143" s="176">
        <f>CPPE_CO_2017!AJ142</f>
        <v>0</v>
      </c>
      <c r="BT143" s="178"/>
      <c r="BU143" s="176">
        <f>CPPE_CO_2017!AK142</f>
        <v>0</v>
      </c>
      <c r="BV143" s="178"/>
      <c r="BW143" s="176">
        <f>CPPE_CO_2017!AL142</f>
        <v>0</v>
      </c>
      <c r="BX143" s="175"/>
      <c r="BY143" s="176">
        <f>CPPE_CO_2017!AM142</f>
        <v>0</v>
      </c>
      <c r="BZ143" s="175"/>
      <c r="CA143" s="176">
        <f>CPPE_CO_2017!AN142</f>
        <v>0</v>
      </c>
      <c r="CB143" s="175"/>
      <c r="CC143" s="176">
        <f>CPPE_CO_2017!AO142</f>
        <v>0</v>
      </c>
      <c r="CD143" s="175"/>
      <c r="CE143" s="176">
        <f>CPPE_CO_2017!AP142</f>
        <v>0</v>
      </c>
      <c r="CF143" s="175"/>
      <c r="CG143" s="176">
        <f>CPPE_CO_2017!AQ142</f>
        <v>0</v>
      </c>
      <c r="CH143" s="175"/>
      <c r="CI143" s="177">
        <v>0</v>
      </c>
      <c r="CJ143" s="175"/>
      <c r="CK143" s="176">
        <f>CPPE_CO_2017!AS142</f>
        <v>0</v>
      </c>
      <c r="CL143" s="175"/>
      <c r="CM143" s="177">
        <v>0</v>
      </c>
      <c r="CN143" s="175"/>
      <c r="CO143" s="180"/>
    </row>
    <row r="144" spans="2:93" s="168" customFormat="1" ht="80.099999999999994" customHeight="1" x14ac:dyDescent="0.25">
      <c r="B144" s="173" t="s">
        <v>134</v>
      </c>
      <c r="C144" s="166" t="s">
        <v>210</v>
      </c>
      <c r="D144" s="167" t="str">
        <f t="shared" si="4"/>
        <v>Wetland Creation (658)</v>
      </c>
      <c r="E144" s="174">
        <f>CPPE_CO_2017!C143</f>
        <v>3</v>
      </c>
      <c r="F144" s="175"/>
      <c r="G144" s="176">
        <f>CPPE_CO_2017!D143</f>
        <v>0</v>
      </c>
      <c r="H144" s="175"/>
      <c r="I144" s="177">
        <f>CPPE_CO_2017!E143</f>
        <v>0</v>
      </c>
      <c r="J144" s="175"/>
      <c r="K144" s="177">
        <f>CPPE_CO_2017!F143</f>
        <v>0</v>
      </c>
      <c r="L144" s="175"/>
      <c r="M144" s="176">
        <f>CPPE_CO_2017!G143</f>
        <v>0</v>
      </c>
      <c r="N144" s="175"/>
      <c r="O144" s="176">
        <f>CPPE_CO_2017!H143</f>
        <v>2</v>
      </c>
      <c r="P144" s="175" t="s">
        <v>418</v>
      </c>
      <c r="Q144" s="176">
        <f>CPPE_CO_2017!I143</f>
        <v>0</v>
      </c>
      <c r="R144" s="175"/>
      <c r="S144" s="176">
        <f>CPPE_CO_2017!J143</f>
        <v>0</v>
      </c>
      <c r="T144" s="178"/>
      <c r="U144" s="176">
        <f>CPPE_CO_2017!K143</f>
        <v>0</v>
      </c>
      <c r="V144" s="175"/>
      <c r="W144" s="176">
        <f>CPPE_CO_2017!L143</f>
        <v>0</v>
      </c>
      <c r="X144" s="175"/>
      <c r="Y144" s="176">
        <f>CPPE_CO_2017!M143</f>
        <v>2</v>
      </c>
      <c r="Z144" s="175" t="s">
        <v>419</v>
      </c>
      <c r="AA144" s="176">
        <f>CPPE_CO_2017!N143</f>
        <v>-1</v>
      </c>
      <c r="AB144" s="175" t="s">
        <v>438</v>
      </c>
      <c r="AC144" s="176">
        <f>CPPE_CO_2017!O143</f>
        <v>0</v>
      </c>
      <c r="AD144" s="175"/>
      <c r="AE144" s="176">
        <f>CPPE_CO_2017!P143</f>
        <v>0</v>
      </c>
      <c r="AF144" s="178"/>
      <c r="AG144" s="176">
        <f>CPPE_CO_2017!Q143</f>
        <v>0</v>
      </c>
      <c r="AH144" s="175"/>
      <c r="AI144" s="176">
        <f>CPPE_CO_2017!R143</f>
        <v>1</v>
      </c>
      <c r="AJ144" s="175" t="s">
        <v>420</v>
      </c>
      <c r="AK144" s="176">
        <f>CPPE_CO_2017!S143</f>
        <v>1</v>
      </c>
      <c r="AL144" s="178" t="s">
        <v>420</v>
      </c>
      <c r="AM144" s="176">
        <f>CPPE_CO_2017!T143</f>
        <v>3</v>
      </c>
      <c r="AN144" s="175" t="s">
        <v>421</v>
      </c>
      <c r="AO144" s="176">
        <f>CPPE_CO_2017!U143</f>
        <v>1</v>
      </c>
      <c r="AP144" s="175" t="s">
        <v>422</v>
      </c>
      <c r="AQ144" s="176">
        <f>CPPE_CO_2017!V143</f>
        <v>1</v>
      </c>
      <c r="AR144" s="178" t="s">
        <v>423</v>
      </c>
      <c r="AS144" s="176">
        <f>CPPE_CO_2017!W143</f>
        <v>0</v>
      </c>
      <c r="AT144" s="178"/>
      <c r="AU144" s="176">
        <f>CPPE_CO_2017!X143</f>
        <v>1</v>
      </c>
      <c r="AV144" s="175" t="s">
        <v>424</v>
      </c>
      <c r="AW144" s="176">
        <f>CPPE_CO_2017!Y143</f>
        <v>0</v>
      </c>
      <c r="AX144" s="175"/>
      <c r="AY144" s="176">
        <f>CPPE_CO_2017!Z143</f>
        <v>2</v>
      </c>
      <c r="AZ144" s="175" t="s">
        <v>425</v>
      </c>
      <c r="BA144" s="176">
        <f>CPPE_CO_2017!AA143</f>
        <v>0</v>
      </c>
      <c r="BB144" s="175" t="s">
        <v>426</v>
      </c>
      <c r="BC144" s="176">
        <f>CPPE_CO_2017!AB143</f>
        <v>2</v>
      </c>
      <c r="BD144" s="175" t="s">
        <v>427</v>
      </c>
      <c r="BE144" s="176">
        <f>CPPE_CO_2017!AC143</f>
        <v>0</v>
      </c>
      <c r="BF144" s="175"/>
      <c r="BG144" s="176">
        <f>CPPE_CO_2017!AD143</f>
        <v>0</v>
      </c>
      <c r="BH144" s="175"/>
      <c r="BI144" s="176">
        <f>CPPE_CO_2017!AE143</f>
        <v>0</v>
      </c>
      <c r="BJ144" s="175"/>
      <c r="BK144" s="176">
        <f>CPPE_CO_2017!AF143</f>
        <v>1</v>
      </c>
      <c r="BL144" s="175" t="s">
        <v>428</v>
      </c>
      <c r="BM144" s="176">
        <f>CPPE_CO_2017!AG143</f>
        <v>-1</v>
      </c>
      <c r="BN144" s="178" t="s">
        <v>429</v>
      </c>
      <c r="BO144" s="176">
        <f>CPPE_CO_2017!AH143</f>
        <v>4</v>
      </c>
      <c r="BP144" s="175" t="s">
        <v>430</v>
      </c>
      <c r="BQ144" s="176">
        <f>CPPE_CO_2017!AI143</f>
        <v>4</v>
      </c>
      <c r="BR144" s="175" t="s">
        <v>431</v>
      </c>
      <c r="BS144" s="176">
        <f>CPPE_CO_2017!AJ143</f>
        <v>4</v>
      </c>
      <c r="BT144" s="175" t="s">
        <v>432</v>
      </c>
      <c r="BU144" s="176">
        <f>CPPE_CO_2017!AK143</f>
        <v>0</v>
      </c>
      <c r="BV144" s="175"/>
      <c r="BW144" s="176">
        <f>CPPE_CO_2017!AL143</f>
        <v>5</v>
      </c>
      <c r="BX144" s="175" t="s">
        <v>439</v>
      </c>
      <c r="BY144" s="176">
        <f>CPPE_CO_2017!AM143</f>
        <v>5</v>
      </c>
      <c r="BZ144" s="175" t="s">
        <v>440</v>
      </c>
      <c r="CA144" s="176">
        <f>CPPE_CO_2017!AN143</f>
        <v>2</v>
      </c>
      <c r="CB144" s="175" t="s">
        <v>441</v>
      </c>
      <c r="CC144" s="176">
        <f>CPPE_CO_2017!AO143</f>
        <v>4</v>
      </c>
      <c r="CD144" s="175" t="s">
        <v>442</v>
      </c>
      <c r="CE144" s="176">
        <f>CPPE_CO_2017!AP143</f>
        <v>2</v>
      </c>
      <c r="CF144" s="175" t="s">
        <v>437</v>
      </c>
      <c r="CG144" s="176">
        <f>CPPE_CO_2017!AQ143</f>
        <v>0</v>
      </c>
      <c r="CH144" s="178"/>
      <c r="CI144" s="181">
        <v>0</v>
      </c>
      <c r="CJ144" s="175"/>
      <c r="CK144" s="176">
        <f>CPPE_CO_2017!AS143</f>
        <v>0</v>
      </c>
      <c r="CL144" s="175"/>
      <c r="CM144" s="181">
        <v>0</v>
      </c>
      <c r="CN144" s="175"/>
      <c r="CO144" s="180"/>
    </row>
    <row r="145" spans="2:116" s="168" customFormat="1" ht="80.099999999999994" customHeight="1" x14ac:dyDescent="0.25">
      <c r="B145" s="173" t="s">
        <v>135</v>
      </c>
      <c r="C145" s="166" t="s">
        <v>209</v>
      </c>
      <c r="D145" s="167" t="str">
        <f t="shared" si="4"/>
        <v>Wetland Enhancement (659)</v>
      </c>
      <c r="E145" s="174">
        <f>CPPE_CO_2017!C144</f>
        <v>0</v>
      </c>
      <c r="F145" s="175"/>
      <c r="G145" s="176">
        <f>CPPE_CO_2017!D144</f>
        <v>0</v>
      </c>
      <c r="H145" s="175"/>
      <c r="I145" s="177">
        <f>CPPE_CO_2017!E144</f>
        <v>0</v>
      </c>
      <c r="J145" s="175"/>
      <c r="K145" s="177">
        <f>CPPE_CO_2017!F144</f>
        <v>0</v>
      </c>
      <c r="L145" s="175"/>
      <c r="M145" s="176">
        <f>CPPE_CO_2017!G144</f>
        <v>0</v>
      </c>
      <c r="N145" s="175"/>
      <c r="O145" s="176">
        <f>CPPE_CO_2017!H144</f>
        <v>1</v>
      </c>
      <c r="P145" s="175" t="s">
        <v>418</v>
      </c>
      <c r="Q145" s="176">
        <f>CPPE_CO_2017!I144</f>
        <v>0</v>
      </c>
      <c r="R145" s="175"/>
      <c r="S145" s="176">
        <f>CPPE_CO_2017!J144</f>
        <v>0</v>
      </c>
      <c r="T145" s="178"/>
      <c r="U145" s="176">
        <f>CPPE_CO_2017!K144</f>
        <v>0</v>
      </c>
      <c r="V145" s="175"/>
      <c r="W145" s="176">
        <f>CPPE_CO_2017!L144</f>
        <v>0</v>
      </c>
      <c r="X145" s="175"/>
      <c r="Y145" s="176">
        <f>CPPE_CO_2017!M144</f>
        <v>2</v>
      </c>
      <c r="Z145" s="175" t="s">
        <v>419</v>
      </c>
      <c r="AA145" s="176">
        <f>CPPE_CO_2017!N144</f>
        <v>0</v>
      </c>
      <c r="AB145" s="175"/>
      <c r="AC145" s="176">
        <f>CPPE_CO_2017!O144</f>
        <v>0</v>
      </c>
      <c r="AD145" s="175"/>
      <c r="AE145" s="176">
        <f>CPPE_CO_2017!P144</f>
        <v>0</v>
      </c>
      <c r="AF145" s="178"/>
      <c r="AG145" s="176">
        <f>CPPE_CO_2017!Q144</f>
        <v>0</v>
      </c>
      <c r="AH145" s="175"/>
      <c r="AI145" s="176">
        <f>CPPE_CO_2017!R144</f>
        <v>1</v>
      </c>
      <c r="AJ145" s="175" t="s">
        <v>420</v>
      </c>
      <c r="AK145" s="176">
        <f>CPPE_CO_2017!S144</f>
        <v>1</v>
      </c>
      <c r="AL145" s="178" t="s">
        <v>420</v>
      </c>
      <c r="AM145" s="176">
        <f>CPPE_CO_2017!T144</f>
        <v>3</v>
      </c>
      <c r="AN145" s="175" t="s">
        <v>421</v>
      </c>
      <c r="AO145" s="176">
        <f>CPPE_CO_2017!U144</f>
        <v>1</v>
      </c>
      <c r="AP145" s="175" t="s">
        <v>422</v>
      </c>
      <c r="AQ145" s="176">
        <f>CPPE_CO_2017!V144</f>
        <v>1</v>
      </c>
      <c r="AR145" s="178" t="s">
        <v>423</v>
      </c>
      <c r="AS145" s="176">
        <f>CPPE_CO_2017!W144</f>
        <v>0</v>
      </c>
      <c r="AT145" s="178"/>
      <c r="AU145" s="176">
        <f>CPPE_CO_2017!X144</f>
        <v>1</v>
      </c>
      <c r="AV145" s="175" t="s">
        <v>424</v>
      </c>
      <c r="AW145" s="176">
        <f>CPPE_CO_2017!Y144</f>
        <v>0</v>
      </c>
      <c r="AX145" s="175"/>
      <c r="AY145" s="176">
        <f>CPPE_CO_2017!Z144</f>
        <v>2</v>
      </c>
      <c r="AZ145" s="175" t="s">
        <v>425</v>
      </c>
      <c r="BA145" s="176">
        <f>CPPE_CO_2017!AA144</f>
        <v>0</v>
      </c>
      <c r="BB145" s="175" t="s">
        <v>426</v>
      </c>
      <c r="BC145" s="176">
        <f>CPPE_CO_2017!AB144</f>
        <v>2</v>
      </c>
      <c r="BD145" s="175" t="s">
        <v>427</v>
      </c>
      <c r="BE145" s="176">
        <f>CPPE_CO_2017!AC144</f>
        <v>0</v>
      </c>
      <c r="BF145" s="175"/>
      <c r="BG145" s="176">
        <f>CPPE_CO_2017!AD144</f>
        <v>0</v>
      </c>
      <c r="BH145" s="175"/>
      <c r="BI145" s="176">
        <f>CPPE_CO_2017!AE144</f>
        <v>0</v>
      </c>
      <c r="BJ145" s="175"/>
      <c r="BK145" s="176">
        <f>CPPE_CO_2017!AF144</f>
        <v>1</v>
      </c>
      <c r="BL145" s="175" t="s">
        <v>428</v>
      </c>
      <c r="BM145" s="176">
        <f>CPPE_CO_2017!AG144</f>
        <v>-1</v>
      </c>
      <c r="BN145" s="178" t="s">
        <v>429</v>
      </c>
      <c r="BO145" s="176">
        <f>CPPE_CO_2017!AH144</f>
        <v>4</v>
      </c>
      <c r="BP145" s="175" t="s">
        <v>430</v>
      </c>
      <c r="BQ145" s="176">
        <f>CPPE_CO_2017!AI144</f>
        <v>4</v>
      </c>
      <c r="BR145" s="175" t="s">
        <v>431</v>
      </c>
      <c r="BS145" s="176">
        <f>CPPE_CO_2017!AJ144</f>
        <v>4</v>
      </c>
      <c r="BT145" s="175" t="s">
        <v>432</v>
      </c>
      <c r="BU145" s="176">
        <f>CPPE_CO_2017!AK144</f>
        <v>0</v>
      </c>
      <c r="BV145" s="175"/>
      <c r="BW145" s="176">
        <f>CPPE_CO_2017!AL144</f>
        <v>5</v>
      </c>
      <c r="BX145" s="175" t="s">
        <v>433</v>
      </c>
      <c r="BY145" s="176">
        <f>CPPE_CO_2017!AM144</f>
        <v>5</v>
      </c>
      <c r="BZ145" s="175" t="s">
        <v>434</v>
      </c>
      <c r="CA145" s="176">
        <f>CPPE_CO_2017!AN144</f>
        <v>2</v>
      </c>
      <c r="CB145" s="175" t="s">
        <v>435</v>
      </c>
      <c r="CC145" s="176">
        <f>CPPE_CO_2017!AO144</f>
        <v>4</v>
      </c>
      <c r="CD145" s="175" t="s">
        <v>436</v>
      </c>
      <c r="CE145" s="176">
        <f>CPPE_CO_2017!AP144</f>
        <v>2</v>
      </c>
      <c r="CF145" s="175" t="s">
        <v>437</v>
      </c>
      <c r="CG145" s="176">
        <f>CPPE_CO_2017!AQ144</f>
        <v>0</v>
      </c>
      <c r="CH145" s="178"/>
      <c r="CI145" s="181">
        <v>0</v>
      </c>
      <c r="CJ145" s="175"/>
      <c r="CK145" s="176">
        <f>CPPE_CO_2017!AS144</f>
        <v>0</v>
      </c>
      <c r="CL145" s="175"/>
      <c r="CM145" s="181">
        <v>0</v>
      </c>
      <c r="CN145" s="175"/>
      <c r="CO145" s="180"/>
    </row>
    <row r="146" spans="2:116" s="168" customFormat="1" ht="80.099999999999994" customHeight="1" x14ac:dyDescent="0.25">
      <c r="B146" s="173" t="s">
        <v>136</v>
      </c>
      <c r="C146" s="166" t="s">
        <v>211</v>
      </c>
      <c r="D146" s="167" t="str">
        <f t="shared" si="4"/>
        <v>Wetland Restoration (657)</v>
      </c>
      <c r="E146" s="174">
        <f>CPPE_CO_2017!C145</f>
        <v>4</v>
      </c>
      <c r="F146" s="175"/>
      <c r="G146" s="176">
        <f>CPPE_CO_2017!D145</f>
        <v>0</v>
      </c>
      <c r="H146" s="175"/>
      <c r="I146" s="177">
        <f>CPPE_CO_2017!E145</f>
        <v>0</v>
      </c>
      <c r="J146" s="175"/>
      <c r="K146" s="177">
        <f>CPPE_CO_2017!F145</f>
        <v>0</v>
      </c>
      <c r="L146" s="175"/>
      <c r="M146" s="176">
        <f>CPPE_CO_2017!G145</f>
        <v>0</v>
      </c>
      <c r="N146" s="175"/>
      <c r="O146" s="176">
        <f>CPPE_CO_2017!H145</f>
        <v>1</v>
      </c>
      <c r="P146" s="175" t="s">
        <v>418</v>
      </c>
      <c r="Q146" s="176">
        <f>CPPE_CO_2017!I145</f>
        <v>0</v>
      </c>
      <c r="R146" s="175"/>
      <c r="S146" s="176">
        <f>CPPE_CO_2017!J145</f>
        <v>0</v>
      </c>
      <c r="T146" s="178"/>
      <c r="U146" s="176">
        <f>CPPE_CO_2017!K145</f>
        <v>0</v>
      </c>
      <c r="V146" s="175"/>
      <c r="W146" s="176">
        <f>CPPE_CO_2017!L145</f>
        <v>0</v>
      </c>
      <c r="X146" s="175"/>
      <c r="Y146" s="176">
        <f>CPPE_CO_2017!M145</f>
        <v>2</v>
      </c>
      <c r="Z146" s="175" t="s">
        <v>419</v>
      </c>
      <c r="AA146" s="176">
        <f>CPPE_CO_2017!N145</f>
        <v>0</v>
      </c>
      <c r="AB146" s="175"/>
      <c r="AC146" s="176">
        <f>CPPE_CO_2017!O145</f>
        <v>0</v>
      </c>
      <c r="AD146" s="175"/>
      <c r="AE146" s="176">
        <f>CPPE_CO_2017!P145</f>
        <v>0</v>
      </c>
      <c r="AF146" s="178"/>
      <c r="AG146" s="176">
        <f>CPPE_CO_2017!Q145</f>
        <v>0</v>
      </c>
      <c r="AH146" s="175"/>
      <c r="AI146" s="176">
        <f>CPPE_CO_2017!R145</f>
        <v>1</v>
      </c>
      <c r="AJ146" s="175" t="s">
        <v>420</v>
      </c>
      <c r="AK146" s="176">
        <f>CPPE_CO_2017!S145</f>
        <v>1</v>
      </c>
      <c r="AL146" s="178" t="s">
        <v>420</v>
      </c>
      <c r="AM146" s="176">
        <f>CPPE_CO_2017!T145</f>
        <v>3</v>
      </c>
      <c r="AN146" s="175" t="s">
        <v>421</v>
      </c>
      <c r="AO146" s="176">
        <f>CPPE_CO_2017!U145</f>
        <v>1</v>
      </c>
      <c r="AP146" s="175" t="s">
        <v>422</v>
      </c>
      <c r="AQ146" s="176">
        <f>CPPE_CO_2017!V145</f>
        <v>1</v>
      </c>
      <c r="AR146" s="178" t="s">
        <v>423</v>
      </c>
      <c r="AS146" s="176">
        <f>CPPE_CO_2017!W145</f>
        <v>0</v>
      </c>
      <c r="AT146" s="178"/>
      <c r="AU146" s="176">
        <f>CPPE_CO_2017!X145</f>
        <v>1</v>
      </c>
      <c r="AV146" s="175" t="s">
        <v>424</v>
      </c>
      <c r="AW146" s="176">
        <f>CPPE_CO_2017!Y145</f>
        <v>0</v>
      </c>
      <c r="AX146" s="175"/>
      <c r="AY146" s="176">
        <f>CPPE_CO_2017!Z145</f>
        <v>2</v>
      </c>
      <c r="AZ146" s="175" t="s">
        <v>425</v>
      </c>
      <c r="BA146" s="176">
        <f>CPPE_CO_2017!AA145</f>
        <v>0</v>
      </c>
      <c r="BB146" s="175" t="s">
        <v>426</v>
      </c>
      <c r="BC146" s="176">
        <f>CPPE_CO_2017!AB145</f>
        <v>2</v>
      </c>
      <c r="BD146" s="175" t="s">
        <v>427</v>
      </c>
      <c r="BE146" s="176">
        <f>CPPE_CO_2017!AC145</f>
        <v>0</v>
      </c>
      <c r="BF146" s="175"/>
      <c r="BG146" s="176">
        <f>CPPE_CO_2017!AD145</f>
        <v>0</v>
      </c>
      <c r="BH146" s="175"/>
      <c r="BI146" s="176">
        <f>CPPE_CO_2017!AE145</f>
        <v>0</v>
      </c>
      <c r="BJ146" s="175"/>
      <c r="BK146" s="176">
        <f>CPPE_CO_2017!AF145</f>
        <v>1</v>
      </c>
      <c r="BL146" s="175" t="s">
        <v>428</v>
      </c>
      <c r="BM146" s="176">
        <f>CPPE_CO_2017!AG145</f>
        <v>-1</v>
      </c>
      <c r="BN146" s="178" t="s">
        <v>429</v>
      </c>
      <c r="BO146" s="176">
        <f>CPPE_CO_2017!AH145</f>
        <v>4</v>
      </c>
      <c r="BP146" s="175" t="s">
        <v>430</v>
      </c>
      <c r="BQ146" s="176">
        <f>CPPE_CO_2017!AI145</f>
        <v>4</v>
      </c>
      <c r="BR146" s="175" t="s">
        <v>431</v>
      </c>
      <c r="BS146" s="176">
        <f>CPPE_CO_2017!AJ145</f>
        <v>4</v>
      </c>
      <c r="BT146" s="175" t="s">
        <v>432</v>
      </c>
      <c r="BU146" s="176">
        <f>CPPE_CO_2017!AK145</f>
        <v>0</v>
      </c>
      <c r="BV146" s="175"/>
      <c r="BW146" s="176">
        <f>CPPE_CO_2017!AL145</f>
        <v>5</v>
      </c>
      <c r="BX146" s="175" t="s">
        <v>443</v>
      </c>
      <c r="BY146" s="176">
        <f>CPPE_CO_2017!AM145</f>
        <v>5</v>
      </c>
      <c r="BZ146" s="175" t="s">
        <v>444</v>
      </c>
      <c r="CA146" s="176">
        <f>CPPE_CO_2017!AN145</f>
        <v>2</v>
      </c>
      <c r="CB146" s="175" t="s">
        <v>445</v>
      </c>
      <c r="CC146" s="176">
        <f>CPPE_CO_2017!AO145</f>
        <v>4</v>
      </c>
      <c r="CD146" s="175" t="s">
        <v>446</v>
      </c>
      <c r="CE146" s="176">
        <f>CPPE_CO_2017!AP145</f>
        <v>2</v>
      </c>
      <c r="CF146" s="175" t="s">
        <v>437</v>
      </c>
      <c r="CG146" s="176">
        <f>CPPE_CO_2017!AQ145</f>
        <v>0</v>
      </c>
      <c r="CH146" s="178"/>
      <c r="CI146" s="181">
        <v>0</v>
      </c>
      <c r="CJ146" s="175"/>
      <c r="CK146" s="176">
        <f>CPPE_CO_2017!AS145</f>
        <v>0</v>
      </c>
      <c r="CL146" s="175"/>
      <c r="CM146" s="181">
        <v>0</v>
      </c>
      <c r="CN146" s="175"/>
      <c r="CO146" s="180"/>
    </row>
    <row r="147" spans="2:116" s="168" customFormat="1" ht="80.099999999999994" customHeight="1" x14ac:dyDescent="0.25">
      <c r="B147" s="173" t="s">
        <v>137</v>
      </c>
      <c r="C147" s="166" t="s">
        <v>219</v>
      </c>
      <c r="D147" s="167" t="str">
        <f t="shared" si="4"/>
        <v>Wetland Wildlife Habitat Management (644)</v>
      </c>
      <c r="E147" s="174">
        <f>CPPE_CO_2017!C146</f>
        <v>1</v>
      </c>
      <c r="F147" s="175"/>
      <c r="G147" s="176">
        <f>CPPE_CO_2017!D146</f>
        <v>0</v>
      </c>
      <c r="H147" s="175"/>
      <c r="I147" s="177">
        <f>CPPE_CO_2017!E146</f>
        <v>0</v>
      </c>
      <c r="J147" s="175"/>
      <c r="K147" s="177">
        <f>CPPE_CO_2017!F146</f>
        <v>0</v>
      </c>
      <c r="L147" s="175"/>
      <c r="M147" s="176">
        <f>CPPE_CO_2017!G146</f>
        <v>0</v>
      </c>
      <c r="N147" s="175"/>
      <c r="O147" s="176">
        <f>CPPE_CO_2017!H146</f>
        <v>0</v>
      </c>
      <c r="P147" s="175"/>
      <c r="Q147" s="176">
        <f>CPPE_CO_2017!I146</f>
        <v>0</v>
      </c>
      <c r="R147" s="175"/>
      <c r="S147" s="176">
        <f>CPPE_CO_2017!J146</f>
        <v>0</v>
      </c>
      <c r="T147" s="178"/>
      <c r="U147" s="176">
        <f>CPPE_CO_2017!K146</f>
        <v>0</v>
      </c>
      <c r="V147" s="175"/>
      <c r="W147" s="176">
        <f>CPPE_CO_2017!L146</f>
        <v>0</v>
      </c>
      <c r="X147" s="175"/>
      <c r="Y147" s="176">
        <f>CPPE_CO_2017!M146</f>
        <v>2</v>
      </c>
      <c r="Z147" s="175" t="s">
        <v>419</v>
      </c>
      <c r="AA147" s="176">
        <f>CPPE_CO_2017!N146</f>
        <v>0</v>
      </c>
      <c r="AB147" s="175"/>
      <c r="AC147" s="176">
        <f>CPPE_CO_2017!O146</f>
        <v>0</v>
      </c>
      <c r="AD147" s="175"/>
      <c r="AE147" s="176">
        <f>CPPE_CO_2017!P146</f>
        <v>0</v>
      </c>
      <c r="AF147" s="178"/>
      <c r="AG147" s="176">
        <f>CPPE_CO_2017!Q146</f>
        <v>0</v>
      </c>
      <c r="AH147" s="175"/>
      <c r="AI147" s="176">
        <f>CPPE_CO_2017!R146</f>
        <v>0</v>
      </c>
      <c r="AJ147" s="175"/>
      <c r="AK147" s="176">
        <f>CPPE_CO_2017!S146</f>
        <v>0</v>
      </c>
      <c r="AL147" s="178"/>
      <c r="AM147" s="176">
        <f>CPPE_CO_2017!T146</f>
        <v>0</v>
      </c>
      <c r="AN147" s="175"/>
      <c r="AO147" s="176">
        <f>CPPE_CO_2017!U146</f>
        <v>0</v>
      </c>
      <c r="AP147" s="175"/>
      <c r="AQ147" s="176">
        <f>CPPE_CO_2017!V146</f>
        <v>0</v>
      </c>
      <c r="AR147" s="178"/>
      <c r="AS147" s="176">
        <f>CPPE_CO_2017!W146</f>
        <v>0</v>
      </c>
      <c r="AT147" s="178"/>
      <c r="AU147" s="176">
        <f>CPPE_CO_2017!X146</f>
        <v>1</v>
      </c>
      <c r="AV147" s="175" t="s">
        <v>424</v>
      </c>
      <c r="AW147" s="176">
        <f>CPPE_CO_2017!Y146</f>
        <v>0</v>
      </c>
      <c r="AX147" s="175"/>
      <c r="AY147" s="176">
        <f>CPPE_CO_2017!Z146</f>
        <v>3</v>
      </c>
      <c r="AZ147" s="175" t="s">
        <v>538</v>
      </c>
      <c r="BA147" s="176">
        <f>CPPE_CO_2017!AA146</f>
        <v>0</v>
      </c>
      <c r="BB147" s="175" t="s">
        <v>524</v>
      </c>
      <c r="BC147" s="176">
        <f>CPPE_CO_2017!AB146</f>
        <v>0</v>
      </c>
      <c r="BD147" s="175"/>
      <c r="BE147" s="176">
        <f>CPPE_CO_2017!AC146</f>
        <v>0</v>
      </c>
      <c r="BF147" s="175"/>
      <c r="BG147" s="176">
        <f>CPPE_CO_2017!AD146</f>
        <v>0</v>
      </c>
      <c r="BH147" s="175"/>
      <c r="BI147" s="176">
        <f>CPPE_CO_2017!AE146</f>
        <v>0</v>
      </c>
      <c r="BJ147" s="175"/>
      <c r="BK147" s="176">
        <f>CPPE_CO_2017!AF146</f>
        <v>1</v>
      </c>
      <c r="BL147" s="175" t="s">
        <v>428</v>
      </c>
      <c r="BM147" s="176">
        <f>CPPE_CO_2017!AG146</f>
        <v>-1</v>
      </c>
      <c r="BN147" s="178" t="s">
        <v>429</v>
      </c>
      <c r="BO147" s="176">
        <f>CPPE_CO_2017!AH146</f>
        <v>4</v>
      </c>
      <c r="BP147" s="175" t="s">
        <v>430</v>
      </c>
      <c r="BQ147" s="176">
        <f>CPPE_CO_2017!AI146</f>
        <v>4</v>
      </c>
      <c r="BR147" s="175" t="s">
        <v>431</v>
      </c>
      <c r="BS147" s="176">
        <f>CPPE_CO_2017!AJ146</f>
        <v>4</v>
      </c>
      <c r="BT147" s="175" t="s">
        <v>432</v>
      </c>
      <c r="BU147" s="176">
        <f>CPPE_CO_2017!AK146</f>
        <v>0</v>
      </c>
      <c r="BV147" s="175"/>
      <c r="BW147" s="176">
        <f>CPPE_CO_2017!AL146</f>
        <v>5</v>
      </c>
      <c r="BX147" s="175" t="s">
        <v>543</v>
      </c>
      <c r="BY147" s="176">
        <f>CPPE_CO_2017!AM146</f>
        <v>5</v>
      </c>
      <c r="BZ147" s="175" t="s">
        <v>546</v>
      </c>
      <c r="CA147" s="176">
        <f>CPPE_CO_2017!AN146</f>
        <v>2</v>
      </c>
      <c r="CB147" s="175" t="s">
        <v>547</v>
      </c>
      <c r="CC147" s="176">
        <f>CPPE_CO_2017!AO146</f>
        <v>4</v>
      </c>
      <c r="CD147" s="175" t="s">
        <v>548</v>
      </c>
      <c r="CE147" s="176">
        <f>CPPE_CO_2017!AP146</f>
        <v>2</v>
      </c>
      <c r="CF147" s="175" t="s">
        <v>437</v>
      </c>
      <c r="CG147" s="176">
        <f>CPPE_CO_2017!AQ146</f>
        <v>0</v>
      </c>
      <c r="CH147" s="178"/>
      <c r="CI147" s="181">
        <v>0</v>
      </c>
      <c r="CJ147" s="175"/>
      <c r="CK147" s="176">
        <f>CPPE_CO_2017!AS146</f>
        <v>0</v>
      </c>
      <c r="CL147" s="175"/>
      <c r="CM147" s="181">
        <v>0</v>
      </c>
      <c r="CN147" s="175"/>
      <c r="CO147" s="180"/>
    </row>
    <row r="148" spans="2:116" s="168" customFormat="1" ht="80.099999999999994" customHeight="1" x14ac:dyDescent="0.25">
      <c r="B148" s="173" t="s">
        <v>138</v>
      </c>
      <c r="C148" s="166" t="s">
        <v>305</v>
      </c>
      <c r="D148" s="167" t="str">
        <f t="shared" si="4"/>
        <v>Windbreak/Shelterbelt Establishment (380)</v>
      </c>
      <c r="E148" s="174">
        <f>CPPE_CO_2017!C147</f>
        <v>1</v>
      </c>
      <c r="F148" s="175" t="s">
        <v>1755</v>
      </c>
      <c r="G148" s="176">
        <f>CPPE_CO_2017!D147</f>
        <v>4</v>
      </c>
      <c r="H148" s="175" t="s">
        <v>729</v>
      </c>
      <c r="I148" s="177">
        <f>CPPE_CO_2017!E147</f>
        <v>1</v>
      </c>
      <c r="J148" s="175" t="s">
        <v>1756</v>
      </c>
      <c r="K148" s="177">
        <f>CPPE_CO_2017!F147</f>
        <v>1</v>
      </c>
      <c r="L148" s="175"/>
      <c r="M148" s="176">
        <f>CPPE_CO_2017!G147</f>
        <v>0</v>
      </c>
      <c r="N148" s="175"/>
      <c r="O148" s="176">
        <f>CPPE_CO_2017!H147</f>
        <v>4</v>
      </c>
      <c r="P148" s="175" t="s">
        <v>1632</v>
      </c>
      <c r="Q148" s="176">
        <f>CPPE_CO_2017!I147</f>
        <v>2</v>
      </c>
      <c r="R148" s="175" t="s">
        <v>733</v>
      </c>
      <c r="S148" s="176">
        <f>CPPE_CO_2017!J147</f>
        <v>0</v>
      </c>
      <c r="T148" s="178"/>
      <c r="U148" s="176">
        <f>CPPE_CO_2017!K147</f>
        <v>1</v>
      </c>
      <c r="V148" s="175" t="s">
        <v>484</v>
      </c>
      <c r="W148" s="176">
        <f>CPPE_CO_2017!L147</f>
        <v>2</v>
      </c>
      <c r="X148" s="175" t="s">
        <v>1635</v>
      </c>
      <c r="Y148" s="176">
        <f>CPPE_CO_2017!M147</f>
        <v>2</v>
      </c>
      <c r="Z148" s="175" t="s">
        <v>486</v>
      </c>
      <c r="AA148" s="176">
        <f>CPPE_CO_2017!N147</f>
        <v>2</v>
      </c>
      <c r="AB148" s="175" t="s">
        <v>1635</v>
      </c>
      <c r="AC148" s="176">
        <f>CPPE_CO_2017!O147</f>
        <v>5</v>
      </c>
      <c r="AD148" s="175" t="s">
        <v>1757</v>
      </c>
      <c r="AE148" s="176">
        <f>CPPE_CO_2017!P147</f>
        <v>-1</v>
      </c>
      <c r="AF148" s="178" t="s">
        <v>1758</v>
      </c>
      <c r="AG148" s="176">
        <f>CPPE_CO_2017!Q147</f>
        <v>-1</v>
      </c>
      <c r="AH148" s="175" t="s">
        <v>489</v>
      </c>
      <c r="AI148" s="176">
        <f>CPPE_CO_2017!R147</f>
        <v>1</v>
      </c>
      <c r="AJ148" s="175" t="s">
        <v>490</v>
      </c>
      <c r="AK148" s="176">
        <f>CPPE_CO_2017!S147</f>
        <v>1</v>
      </c>
      <c r="AL148" s="178"/>
      <c r="AM148" s="176">
        <f>CPPE_CO_2017!T147</f>
        <v>1</v>
      </c>
      <c r="AN148" s="175" t="s">
        <v>1759</v>
      </c>
      <c r="AO148" s="176">
        <f>CPPE_CO_2017!U147</f>
        <v>1</v>
      </c>
      <c r="AP148" s="175" t="s">
        <v>739</v>
      </c>
      <c r="AQ148" s="176">
        <f>CPPE_CO_2017!V147</f>
        <v>1</v>
      </c>
      <c r="AR148" s="178"/>
      <c r="AS148" s="176">
        <f>CPPE_CO_2017!W147</f>
        <v>2</v>
      </c>
      <c r="AT148" s="178" t="s">
        <v>493</v>
      </c>
      <c r="AU148" s="176">
        <f>CPPE_CO_2017!X147</f>
        <v>0</v>
      </c>
      <c r="AV148" s="175"/>
      <c r="AW148" s="176">
        <f>CPPE_CO_2017!Y147</f>
        <v>0</v>
      </c>
      <c r="AX148" s="175"/>
      <c r="AY148" s="176">
        <f>CPPE_CO_2017!Z147</f>
        <v>0</v>
      </c>
      <c r="AZ148" s="175" t="s">
        <v>1760</v>
      </c>
      <c r="BA148" s="176">
        <f>CPPE_CO_2017!AA147</f>
        <v>0</v>
      </c>
      <c r="BB148" s="175"/>
      <c r="BC148" s="176">
        <f>CPPE_CO_2017!AB147</f>
        <v>1</v>
      </c>
      <c r="BD148" s="175" t="s">
        <v>495</v>
      </c>
      <c r="BE148" s="176">
        <f>CPPE_CO_2017!AC147</f>
        <v>0</v>
      </c>
      <c r="BF148" s="175"/>
      <c r="BG148" s="176">
        <f>CPPE_CO_2017!AD147</f>
        <v>2</v>
      </c>
      <c r="BH148" s="175" t="s">
        <v>496</v>
      </c>
      <c r="BI148" s="176">
        <f>CPPE_CO_2017!AE147</f>
        <v>0</v>
      </c>
      <c r="BJ148" s="175"/>
      <c r="BK148" s="176">
        <f>CPPE_CO_2017!AF147</f>
        <v>2</v>
      </c>
      <c r="BL148" s="175" t="s">
        <v>541</v>
      </c>
      <c r="BM148" s="176">
        <f>CPPE_CO_2017!AG147</f>
        <v>2</v>
      </c>
      <c r="BN148" s="178" t="s">
        <v>498</v>
      </c>
      <c r="BO148" s="176">
        <f>CPPE_CO_2017!AH147</f>
        <v>3</v>
      </c>
      <c r="BP148" s="175" t="s">
        <v>516</v>
      </c>
      <c r="BQ148" s="176">
        <f>CPPE_CO_2017!AI147</f>
        <v>1</v>
      </c>
      <c r="BR148" s="175" t="s">
        <v>431</v>
      </c>
      <c r="BS148" s="176">
        <f>CPPE_CO_2017!AJ147</f>
        <v>1</v>
      </c>
      <c r="BT148" s="175" t="s">
        <v>432</v>
      </c>
      <c r="BU148" s="176">
        <f>CPPE_CO_2017!AK147</f>
        <v>-1</v>
      </c>
      <c r="BV148" s="175"/>
      <c r="BW148" s="176">
        <f>CPPE_CO_2017!AL147</f>
        <v>0</v>
      </c>
      <c r="BX148" s="175" t="s">
        <v>501</v>
      </c>
      <c r="BY148" s="176">
        <f>CPPE_CO_2017!AM147</f>
        <v>0</v>
      </c>
      <c r="BZ148" s="175" t="s">
        <v>502</v>
      </c>
      <c r="CA148" s="176">
        <f>CPPE_CO_2017!AN147</f>
        <v>0</v>
      </c>
      <c r="CB148" s="175"/>
      <c r="CC148" s="176">
        <f>CPPE_CO_2017!AO147</f>
        <v>0</v>
      </c>
      <c r="CD148" s="175" t="s">
        <v>753</v>
      </c>
      <c r="CE148" s="176">
        <f>CPPE_CO_2017!AP147</f>
        <v>2</v>
      </c>
      <c r="CF148" s="175" t="s">
        <v>504</v>
      </c>
      <c r="CG148" s="176">
        <f>CPPE_CO_2017!AQ147</f>
        <v>5</v>
      </c>
      <c r="CH148" s="178" t="s">
        <v>755</v>
      </c>
      <c r="CI148" s="177">
        <v>0</v>
      </c>
      <c r="CJ148" s="175"/>
      <c r="CK148" s="176">
        <f>CPPE_CO_2017!AS147</f>
        <v>2</v>
      </c>
      <c r="CL148" s="175" t="s">
        <v>506</v>
      </c>
      <c r="CM148" s="177">
        <v>2</v>
      </c>
      <c r="CN148" s="175" t="s">
        <v>507</v>
      </c>
      <c r="CO148" s="175" t="s">
        <v>1761</v>
      </c>
    </row>
    <row r="149" spans="2:116" s="168" customFormat="1" ht="80.099999999999994" customHeight="1" x14ac:dyDescent="0.25">
      <c r="B149" s="173" t="s">
        <v>139</v>
      </c>
      <c r="C149" s="166" t="s">
        <v>214</v>
      </c>
      <c r="D149" s="167" t="str">
        <f t="shared" si="4"/>
        <v>Windbreak/Shelterbelt Renovation (650)</v>
      </c>
      <c r="E149" s="174">
        <f>CPPE_CO_2017!C148</f>
        <v>1</v>
      </c>
      <c r="F149" s="175" t="s">
        <v>479</v>
      </c>
      <c r="G149" s="176">
        <f>CPPE_CO_2017!D148</f>
        <v>4</v>
      </c>
      <c r="H149" s="175" t="s">
        <v>480</v>
      </c>
      <c r="I149" s="181">
        <f>CPPE_CO_2017!E148</f>
        <v>1</v>
      </c>
      <c r="J149" s="175" t="s">
        <v>481</v>
      </c>
      <c r="K149" s="181">
        <f>CPPE_CO_2017!F148</f>
        <v>1</v>
      </c>
      <c r="L149" s="175"/>
      <c r="M149" s="176">
        <f>CPPE_CO_2017!G148</f>
        <v>0</v>
      </c>
      <c r="N149" s="175"/>
      <c r="O149" s="176">
        <f>CPPE_CO_2017!H148</f>
        <v>4</v>
      </c>
      <c r="P149" s="175" t="s">
        <v>482</v>
      </c>
      <c r="Q149" s="176">
        <f>CPPE_CO_2017!I148</f>
        <v>1</v>
      </c>
      <c r="R149" s="175" t="s">
        <v>483</v>
      </c>
      <c r="S149" s="176">
        <f>CPPE_CO_2017!J148</f>
        <v>0</v>
      </c>
      <c r="T149" s="178"/>
      <c r="U149" s="176">
        <f>CPPE_CO_2017!K148</f>
        <v>1</v>
      </c>
      <c r="V149" s="175" t="s">
        <v>484</v>
      </c>
      <c r="W149" s="176">
        <f>CPPE_CO_2017!L148</f>
        <v>2</v>
      </c>
      <c r="X149" s="175" t="s">
        <v>485</v>
      </c>
      <c r="Y149" s="176">
        <f>CPPE_CO_2017!M148</f>
        <v>2</v>
      </c>
      <c r="Z149" s="175" t="s">
        <v>486</v>
      </c>
      <c r="AA149" s="176">
        <f>CPPE_CO_2017!N148</f>
        <v>2</v>
      </c>
      <c r="AB149" s="175" t="s">
        <v>485</v>
      </c>
      <c r="AC149" s="176">
        <f>CPPE_CO_2017!O148</f>
        <v>5</v>
      </c>
      <c r="AD149" s="175" t="s">
        <v>487</v>
      </c>
      <c r="AE149" s="176">
        <f>CPPE_CO_2017!P148</f>
        <v>-1</v>
      </c>
      <c r="AF149" s="178" t="s">
        <v>488</v>
      </c>
      <c r="AG149" s="176">
        <f>CPPE_CO_2017!Q148</f>
        <v>-1</v>
      </c>
      <c r="AH149" s="175" t="s">
        <v>489</v>
      </c>
      <c r="AI149" s="176">
        <f>CPPE_CO_2017!R148</f>
        <v>1</v>
      </c>
      <c r="AJ149" s="175" t="s">
        <v>490</v>
      </c>
      <c r="AK149" s="176">
        <f>CPPE_CO_2017!S148</f>
        <v>1</v>
      </c>
      <c r="AL149" s="178"/>
      <c r="AM149" s="176">
        <f>CPPE_CO_2017!T148</f>
        <v>1</v>
      </c>
      <c r="AN149" s="175" t="s">
        <v>491</v>
      </c>
      <c r="AO149" s="176">
        <f>CPPE_CO_2017!U148</f>
        <v>1</v>
      </c>
      <c r="AP149" s="175" t="s">
        <v>492</v>
      </c>
      <c r="AQ149" s="176">
        <f>CPPE_CO_2017!V148</f>
        <v>1</v>
      </c>
      <c r="AR149" s="178"/>
      <c r="AS149" s="176">
        <f>CPPE_CO_2017!W148</f>
        <v>2</v>
      </c>
      <c r="AT149" s="178" t="s">
        <v>493</v>
      </c>
      <c r="AU149" s="176">
        <f>CPPE_CO_2017!X148</f>
        <v>0</v>
      </c>
      <c r="AV149" s="175"/>
      <c r="AW149" s="176">
        <f>CPPE_CO_2017!Y148</f>
        <v>0</v>
      </c>
      <c r="AX149" s="175"/>
      <c r="AY149" s="176">
        <f>CPPE_CO_2017!Z148</f>
        <v>0</v>
      </c>
      <c r="AZ149" s="175" t="s">
        <v>494</v>
      </c>
      <c r="BA149" s="176">
        <f>CPPE_CO_2017!AA148</f>
        <v>0</v>
      </c>
      <c r="BB149" s="175"/>
      <c r="BC149" s="176">
        <f>CPPE_CO_2017!AB148</f>
        <v>1</v>
      </c>
      <c r="BD149" s="175" t="s">
        <v>495</v>
      </c>
      <c r="BE149" s="176">
        <f>CPPE_CO_2017!AC148</f>
        <v>0</v>
      </c>
      <c r="BF149" s="175"/>
      <c r="BG149" s="176">
        <f>CPPE_CO_2017!AD148</f>
        <v>2</v>
      </c>
      <c r="BH149" s="175" t="s">
        <v>496</v>
      </c>
      <c r="BI149" s="176">
        <f>CPPE_CO_2017!AE148</f>
        <v>0</v>
      </c>
      <c r="BJ149" s="175"/>
      <c r="BK149" s="176">
        <f>CPPE_CO_2017!AF148</f>
        <v>2</v>
      </c>
      <c r="BL149" s="175" t="s">
        <v>497</v>
      </c>
      <c r="BM149" s="176">
        <f>CPPE_CO_2017!AG148</f>
        <v>2</v>
      </c>
      <c r="BN149" s="178" t="s">
        <v>498</v>
      </c>
      <c r="BO149" s="176">
        <f>CPPE_CO_2017!AH148</f>
        <v>3</v>
      </c>
      <c r="BP149" s="175" t="s">
        <v>499</v>
      </c>
      <c r="BQ149" s="176">
        <f>CPPE_CO_2017!AI148</f>
        <v>1</v>
      </c>
      <c r="BR149" s="175" t="s">
        <v>500</v>
      </c>
      <c r="BS149" s="176">
        <f>CPPE_CO_2017!AJ148</f>
        <v>1</v>
      </c>
      <c r="BT149" s="175" t="s">
        <v>432</v>
      </c>
      <c r="BU149" s="176">
        <f>CPPE_CO_2017!AK148</f>
        <v>-1</v>
      </c>
      <c r="BV149" s="175"/>
      <c r="BW149" s="176">
        <f>CPPE_CO_2017!AL148</f>
        <v>0</v>
      </c>
      <c r="BX149" s="175" t="s">
        <v>501</v>
      </c>
      <c r="BY149" s="176">
        <f>CPPE_CO_2017!AM148</f>
        <v>0</v>
      </c>
      <c r="BZ149" s="175" t="s">
        <v>502</v>
      </c>
      <c r="CA149" s="176">
        <f>CPPE_CO_2017!AN148</f>
        <v>0</v>
      </c>
      <c r="CB149" s="175"/>
      <c r="CC149" s="176">
        <f>CPPE_CO_2017!AO148</f>
        <v>0</v>
      </c>
      <c r="CD149" s="175" t="s">
        <v>503</v>
      </c>
      <c r="CE149" s="176">
        <f>CPPE_CO_2017!AP148</f>
        <v>2</v>
      </c>
      <c r="CF149" s="175" t="s">
        <v>504</v>
      </c>
      <c r="CG149" s="176">
        <f>CPPE_CO_2017!AQ148</f>
        <v>5</v>
      </c>
      <c r="CH149" s="178" t="s">
        <v>505</v>
      </c>
      <c r="CI149" s="177">
        <v>0</v>
      </c>
      <c r="CJ149" s="175"/>
      <c r="CK149" s="176">
        <f>CPPE_CO_2017!AS148</f>
        <v>2</v>
      </c>
      <c r="CL149" s="175" t="s">
        <v>506</v>
      </c>
      <c r="CM149" s="177">
        <v>2</v>
      </c>
      <c r="CN149" s="175" t="s">
        <v>507</v>
      </c>
      <c r="CO149" s="179" t="s">
        <v>508</v>
      </c>
    </row>
    <row r="150" spans="2:116" s="168" customFormat="1" ht="80.099999999999994" customHeight="1" x14ac:dyDescent="0.25">
      <c r="B150" s="173" t="s">
        <v>140</v>
      </c>
      <c r="C150" s="166" t="s">
        <v>301</v>
      </c>
      <c r="D150" s="171" t="str">
        <f t="shared" si="4"/>
        <v>Woody Residue Treatment (384)</v>
      </c>
      <c r="E150" s="174">
        <f>CPPE_CO_2017!C149</f>
        <v>1</v>
      </c>
      <c r="F150" s="175" t="s">
        <v>1684</v>
      </c>
      <c r="G150" s="176">
        <f>CPPE_CO_2017!D149</f>
        <v>1</v>
      </c>
      <c r="H150" s="175" t="s">
        <v>1684</v>
      </c>
      <c r="I150" s="177">
        <f>CPPE_CO_2017!E149</f>
        <v>1</v>
      </c>
      <c r="J150" s="175" t="s">
        <v>1684</v>
      </c>
      <c r="K150" s="177">
        <f>CPPE_CO_2017!F149</f>
        <v>1</v>
      </c>
      <c r="L150" s="175" t="s">
        <v>1685</v>
      </c>
      <c r="M150" s="176">
        <f>CPPE_CO_2017!G149</f>
        <v>0</v>
      </c>
      <c r="N150" s="175"/>
      <c r="O150" s="176">
        <f>CPPE_CO_2017!H149</f>
        <v>2</v>
      </c>
      <c r="P150" s="175" t="s">
        <v>1686</v>
      </c>
      <c r="Q150" s="176">
        <f>CPPE_CO_2017!I149</f>
        <v>0</v>
      </c>
      <c r="R150" s="175" t="s">
        <v>1254</v>
      </c>
      <c r="S150" s="176">
        <f>CPPE_CO_2017!J149</f>
        <v>0</v>
      </c>
      <c r="T150" s="178"/>
      <c r="U150" s="176">
        <f>CPPE_CO_2017!K149</f>
        <v>0</v>
      </c>
      <c r="V150" s="175"/>
      <c r="W150" s="176">
        <f>CPPE_CO_2017!L149</f>
        <v>0</v>
      </c>
      <c r="X150" s="175"/>
      <c r="Y150" s="176">
        <f>CPPE_CO_2017!M149</f>
        <v>0</v>
      </c>
      <c r="Z150" s="175"/>
      <c r="AA150" s="176">
        <f>CPPE_CO_2017!N149</f>
        <v>0</v>
      </c>
      <c r="AB150" s="175"/>
      <c r="AC150" s="176">
        <f>CPPE_CO_2017!O149</f>
        <v>0</v>
      </c>
      <c r="AD150" s="175"/>
      <c r="AE150" s="176">
        <f>CPPE_CO_2017!P149</f>
        <v>0</v>
      </c>
      <c r="AF150" s="178"/>
      <c r="AG150" s="176">
        <f>CPPE_CO_2017!Q149</f>
        <v>0</v>
      </c>
      <c r="AH150" s="175" t="s">
        <v>1687</v>
      </c>
      <c r="AI150" s="176">
        <f>CPPE_CO_2017!R149</f>
        <v>0</v>
      </c>
      <c r="AJ150" s="175"/>
      <c r="AK150" s="176">
        <f>CPPE_CO_2017!S149</f>
        <v>0</v>
      </c>
      <c r="AL150" s="178"/>
      <c r="AM150" s="176">
        <f>CPPE_CO_2017!T149</f>
        <v>0</v>
      </c>
      <c r="AN150" s="175"/>
      <c r="AO150" s="176">
        <f>CPPE_CO_2017!U149</f>
        <v>0</v>
      </c>
      <c r="AP150" s="175"/>
      <c r="AQ150" s="176">
        <f>CPPE_CO_2017!V149</f>
        <v>0</v>
      </c>
      <c r="AR150" s="178"/>
      <c r="AS150" s="176">
        <f>CPPE_CO_2017!W149</f>
        <v>0</v>
      </c>
      <c r="AT150" s="178"/>
      <c r="AU150" s="176">
        <f>CPPE_CO_2017!X149</f>
        <v>0</v>
      </c>
      <c r="AV150" s="175"/>
      <c r="AW150" s="176">
        <f>CPPE_CO_2017!Y149</f>
        <v>0</v>
      </c>
      <c r="AX150" s="175"/>
      <c r="AY150" s="176">
        <f>CPPE_CO_2017!Z149</f>
        <v>0</v>
      </c>
      <c r="AZ150" s="175" t="s">
        <v>1688</v>
      </c>
      <c r="BA150" s="176">
        <f>CPPE_CO_2017!AA149</f>
        <v>0</v>
      </c>
      <c r="BB150" s="175"/>
      <c r="BC150" s="176">
        <f>CPPE_CO_2017!AB149</f>
        <v>1</v>
      </c>
      <c r="BD150" s="175"/>
      <c r="BE150" s="176">
        <f>CPPE_CO_2017!AC149</f>
        <v>0</v>
      </c>
      <c r="BF150" s="175"/>
      <c r="BG150" s="176">
        <f>CPPE_CO_2017!AD149</f>
        <v>-1</v>
      </c>
      <c r="BH150" s="175" t="s">
        <v>1689</v>
      </c>
      <c r="BI150" s="176">
        <f>CPPE_CO_2017!AE149</f>
        <v>1</v>
      </c>
      <c r="BJ150" s="175" t="s">
        <v>1608</v>
      </c>
      <c r="BK150" s="176">
        <f>CPPE_CO_2017!AF149</f>
        <v>0</v>
      </c>
      <c r="BL150" s="175" t="s">
        <v>1690</v>
      </c>
      <c r="BM150" s="176">
        <f>CPPE_CO_2017!AG149</f>
        <v>0</v>
      </c>
      <c r="BN150" s="178"/>
      <c r="BO150" s="176">
        <f>CPPE_CO_2017!AH149</f>
        <v>1</v>
      </c>
      <c r="BP150" s="175" t="s">
        <v>1266</v>
      </c>
      <c r="BQ150" s="176">
        <f>CPPE_CO_2017!AI149</f>
        <v>1</v>
      </c>
      <c r="BR150" s="175" t="s">
        <v>1691</v>
      </c>
      <c r="BS150" s="176">
        <f>CPPE_CO_2017!AJ149</f>
        <v>-1</v>
      </c>
      <c r="BT150" s="175" t="s">
        <v>1268</v>
      </c>
      <c r="BU150" s="176">
        <f>CPPE_CO_2017!AK149</f>
        <v>2</v>
      </c>
      <c r="BV150" s="175" t="s">
        <v>1269</v>
      </c>
      <c r="BW150" s="176">
        <f>CPPE_CO_2017!AL149</f>
        <v>0</v>
      </c>
      <c r="BX150" s="175" t="s">
        <v>1270</v>
      </c>
      <c r="BY150" s="176">
        <f>CPPE_CO_2017!AM149</f>
        <v>0</v>
      </c>
      <c r="BZ150" s="175" t="s">
        <v>1271</v>
      </c>
      <c r="CA150" s="176">
        <f>CPPE_CO_2017!AN149</f>
        <v>0</v>
      </c>
      <c r="CB150" s="175"/>
      <c r="CC150" s="176">
        <f>CPPE_CO_2017!AO149</f>
        <v>0</v>
      </c>
      <c r="CD150" s="175" t="s">
        <v>1692</v>
      </c>
      <c r="CE150" s="176">
        <f>CPPE_CO_2017!AP149</f>
        <v>3</v>
      </c>
      <c r="CF150" s="175" t="s">
        <v>1693</v>
      </c>
      <c r="CG150" s="176">
        <f>CPPE_CO_2017!AQ149</f>
        <v>0</v>
      </c>
      <c r="CH150" s="178" t="s">
        <v>1694</v>
      </c>
      <c r="CI150" s="177">
        <v>0</v>
      </c>
      <c r="CJ150" s="175"/>
      <c r="CK150" s="176">
        <f>CPPE_CO_2017!AS149</f>
        <v>1</v>
      </c>
      <c r="CL150" s="175"/>
      <c r="CM150" s="177">
        <v>0</v>
      </c>
      <c r="CN150" s="175" t="s">
        <v>757</v>
      </c>
      <c r="CO150" s="175" t="s">
        <v>1695</v>
      </c>
    </row>
    <row r="151" spans="2:116" x14ac:dyDescent="0.25">
      <c r="C151" s="38"/>
      <c r="D151" s="38"/>
      <c r="E151" s="39"/>
      <c r="F151" s="39"/>
      <c r="G151" s="38"/>
      <c r="H151" s="39"/>
      <c r="I151" s="38"/>
      <c r="J151" s="39"/>
      <c r="K151" s="38"/>
      <c r="L151" s="39"/>
      <c r="M151" s="38"/>
      <c r="N151" s="39"/>
      <c r="O151" s="38"/>
      <c r="P151" s="38"/>
      <c r="Q151" s="38"/>
      <c r="R151" s="38"/>
      <c r="S151" s="38"/>
      <c r="T151" s="38"/>
      <c r="U151" s="38"/>
      <c r="V151" s="38"/>
      <c r="W151" s="38"/>
      <c r="X151" s="39"/>
      <c r="Y151" s="38"/>
      <c r="Z151" s="39"/>
      <c r="AA151" s="38"/>
      <c r="AB151" s="39"/>
      <c r="AC151" s="38"/>
      <c r="AD151" s="39"/>
      <c r="AE151" s="38"/>
      <c r="AF151" s="39"/>
      <c r="AG151" s="38"/>
      <c r="AH151" s="39"/>
      <c r="AI151" s="38"/>
      <c r="AJ151" s="39"/>
      <c r="AK151" s="38"/>
      <c r="AL151" s="39"/>
      <c r="AM151" s="39"/>
      <c r="AN151" s="39"/>
      <c r="AO151" s="39"/>
      <c r="AP151" s="39"/>
      <c r="AQ151" s="39"/>
      <c r="AR151" s="39"/>
      <c r="AS151" s="39"/>
      <c r="AT151" s="39"/>
      <c r="AU151" s="39"/>
      <c r="AV151" s="39"/>
      <c r="AW151" s="39"/>
      <c r="AX151" s="39"/>
      <c r="AY151" s="39"/>
      <c r="AZ151" s="39"/>
      <c r="BA151" s="39"/>
      <c r="BB151" s="39"/>
      <c r="BC151" s="38"/>
      <c r="BD151" s="39"/>
      <c r="BE151" s="38"/>
      <c r="BF151" s="39"/>
      <c r="BG151" s="38"/>
      <c r="BH151" s="39"/>
      <c r="BI151" s="38"/>
      <c r="BJ151" s="39"/>
      <c r="BK151" s="38"/>
      <c r="BL151" s="39"/>
      <c r="BM151" s="38"/>
      <c r="BN151" s="39"/>
      <c r="BO151" s="38"/>
      <c r="BP151" s="39"/>
      <c r="BQ151" s="38"/>
      <c r="BR151" s="39"/>
      <c r="BS151" s="38"/>
      <c r="BT151" s="39"/>
      <c r="BU151" s="38"/>
      <c r="BV151" s="39"/>
      <c r="BW151" s="38"/>
      <c r="BX151" s="39"/>
      <c r="BY151" s="38"/>
      <c r="BZ151" s="39"/>
      <c r="CA151" s="38"/>
      <c r="CB151" s="39"/>
      <c r="CC151" s="38"/>
      <c r="CD151" s="39"/>
      <c r="CE151" s="38"/>
      <c r="CF151" s="39"/>
      <c r="CG151" s="38"/>
      <c r="CH151" s="39"/>
      <c r="CI151" s="38"/>
      <c r="CJ151" s="39"/>
      <c r="CK151" s="38"/>
      <c r="CL151" s="39"/>
      <c r="CM151" s="38"/>
      <c r="CN151" s="39"/>
      <c r="CO151" s="35"/>
      <c r="CP151" s="35"/>
      <c r="CQ151" s="35"/>
      <c r="CR151" s="35"/>
      <c r="CS151" s="35"/>
      <c r="CT151" s="35"/>
      <c r="CU151" s="35"/>
      <c r="CV151" s="35"/>
      <c r="CW151" s="35"/>
      <c r="CX151" s="35"/>
      <c r="CY151" s="35"/>
      <c r="CZ151" s="35"/>
      <c r="DA151" s="35"/>
      <c r="DB151" s="35"/>
      <c r="DC151" s="35"/>
      <c r="DD151" s="35"/>
      <c r="DE151" s="35"/>
      <c r="DF151" s="35"/>
      <c r="DG151" s="35"/>
      <c r="DH151" s="35"/>
      <c r="DI151" s="35"/>
      <c r="DJ151" s="35"/>
      <c r="DK151" s="35"/>
      <c r="DL151" s="35"/>
    </row>
    <row r="152" spans="2:116" x14ac:dyDescent="0.25">
      <c r="C152" s="38"/>
      <c r="D152" s="38"/>
      <c r="E152" s="39"/>
      <c r="F152" s="39"/>
      <c r="G152" s="38"/>
      <c r="H152" s="39"/>
      <c r="I152" s="38"/>
      <c r="J152" s="39"/>
      <c r="K152" s="38"/>
      <c r="L152" s="39"/>
      <c r="M152" s="38"/>
      <c r="N152" s="39"/>
      <c r="O152" s="38"/>
      <c r="P152" s="38"/>
      <c r="Q152" s="38"/>
      <c r="R152" s="38"/>
      <c r="S152" s="38"/>
      <c r="T152" s="38"/>
      <c r="U152" s="38"/>
      <c r="V152" s="38"/>
      <c r="W152" s="38"/>
      <c r="X152" s="39"/>
      <c r="Y152" s="38"/>
      <c r="Z152" s="39"/>
      <c r="AA152" s="38"/>
      <c r="AB152" s="39"/>
      <c r="AC152" s="38"/>
      <c r="AD152" s="39"/>
      <c r="AE152" s="38"/>
      <c r="AF152" s="39"/>
      <c r="AG152" s="38"/>
      <c r="AH152" s="39"/>
      <c r="AI152" s="38"/>
      <c r="AJ152" s="39"/>
      <c r="AK152" s="38"/>
      <c r="AL152" s="39"/>
      <c r="AM152" s="39"/>
      <c r="AN152" s="39"/>
      <c r="AO152" s="39"/>
      <c r="AP152" s="39"/>
      <c r="AQ152" s="39"/>
      <c r="AR152" s="39"/>
      <c r="AS152" s="39"/>
      <c r="AT152" s="39"/>
      <c r="AU152" s="39"/>
      <c r="AV152" s="39"/>
      <c r="AW152" s="39"/>
      <c r="AX152" s="39"/>
      <c r="AY152" s="39"/>
      <c r="AZ152" s="39"/>
      <c r="BA152" s="39"/>
      <c r="BB152" s="39"/>
      <c r="BC152" s="38"/>
      <c r="BD152" s="39"/>
      <c r="BE152" s="38"/>
      <c r="BF152" s="39"/>
      <c r="BG152" s="38"/>
      <c r="BH152" s="39"/>
      <c r="BI152" s="38"/>
      <c r="BJ152" s="39"/>
      <c r="BK152" s="38"/>
      <c r="BL152" s="39"/>
      <c r="BM152" s="38"/>
      <c r="BN152" s="39"/>
      <c r="BO152" s="38"/>
      <c r="BP152" s="39"/>
      <c r="BQ152" s="38"/>
      <c r="BR152" s="39"/>
      <c r="BS152" s="38"/>
      <c r="BT152" s="39"/>
      <c r="BU152" s="38"/>
      <c r="BV152" s="39"/>
      <c r="BW152" s="38"/>
      <c r="BX152" s="39"/>
      <c r="BY152" s="38"/>
      <c r="BZ152" s="39"/>
      <c r="CA152" s="38"/>
      <c r="CB152" s="39"/>
      <c r="CC152" s="38"/>
      <c r="CD152" s="39"/>
      <c r="CE152" s="38"/>
      <c r="CF152" s="39"/>
      <c r="CG152" s="38"/>
      <c r="CH152" s="39"/>
      <c r="CI152" s="38"/>
      <c r="CJ152" s="39"/>
      <c r="CK152" s="38"/>
      <c r="CL152" s="39"/>
      <c r="CM152" s="38"/>
      <c r="CN152" s="39"/>
      <c r="CO152" s="35"/>
      <c r="CP152" s="35"/>
      <c r="CQ152" s="35"/>
      <c r="CR152" s="35"/>
      <c r="CS152" s="35"/>
      <c r="CT152" s="35"/>
      <c r="CU152" s="35"/>
      <c r="CV152" s="35"/>
      <c r="CW152" s="35"/>
      <c r="CX152" s="35"/>
      <c r="CY152" s="35"/>
      <c r="CZ152" s="35"/>
      <c r="DA152" s="35"/>
      <c r="DB152" s="35"/>
      <c r="DC152" s="35"/>
      <c r="DD152" s="35"/>
      <c r="DE152" s="35"/>
      <c r="DF152" s="35"/>
      <c r="DG152" s="35"/>
      <c r="DH152" s="35"/>
      <c r="DI152" s="35"/>
      <c r="DJ152" s="35"/>
      <c r="DK152" s="35"/>
      <c r="DL152" s="35"/>
    </row>
    <row r="153" spans="2:116" x14ac:dyDescent="0.25">
      <c r="C153" s="38"/>
      <c r="D153" s="38"/>
      <c r="E153" s="39"/>
      <c r="F153" s="39"/>
      <c r="G153" s="38"/>
      <c r="H153" s="39"/>
      <c r="I153" s="38"/>
      <c r="J153" s="39"/>
      <c r="K153" s="38"/>
      <c r="L153" s="39"/>
      <c r="M153" s="38"/>
      <c r="N153" s="39"/>
      <c r="O153" s="38"/>
      <c r="P153" s="38"/>
      <c r="Q153" s="38"/>
      <c r="R153" s="38"/>
      <c r="S153" s="38"/>
      <c r="T153" s="38"/>
      <c r="U153" s="38"/>
      <c r="V153" s="38"/>
      <c r="W153" s="38"/>
      <c r="X153" s="39"/>
      <c r="Y153" s="38"/>
      <c r="Z153" s="39"/>
      <c r="AA153" s="38"/>
      <c r="AB153" s="39"/>
      <c r="AC153" s="38"/>
      <c r="AD153" s="39"/>
      <c r="AE153" s="38"/>
      <c r="AF153" s="39"/>
      <c r="AG153" s="38"/>
      <c r="AH153" s="39"/>
      <c r="AI153" s="38"/>
      <c r="AJ153" s="39"/>
      <c r="AK153" s="38"/>
      <c r="AL153" s="39"/>
      <c r="AM153" s="39"/>
      <c r="AN153" s="39"/>
      <c r="AO153" s="39"/>
      <c r="AP153" s="39"/>
      <c r="AQ153" s="39"/>
      <c r="AR153" s="39"/>
      <c r="AS153" s="39"/>
      <c r="AT153" s="39"/>
      <c r="AU153" s="39"/>
      <c r="AV153" s="39"/>
      <c r="AW153" s="39"/>
      <c r="AX153" s="39"/>
      <c r="AY153" s="39"/>
      <c r="AZ153" s="39"/>
      <c r="BA153" s="39"/>
      <c r="BB153" s="39"/>
      <c r="BC153" s="38"/>
      <c r="BD153" s="39"/>
      <c r="BE153" s="38"/>
      <c r="BF153" s="39"/>
      <c r="BG153" s="38"/>
      <c r="BH153" s="39"/>
      <c r="BI153" s="38"/>
      <c r="BJ153" s="39"/>
      <c r="BK153" s="38"/>
      <c r="BL153" s="39"/>
      <c r="BM153" s="38"/>
      <c r="BN153" s="39"/>
      <c r="BO153" s="38"/>
      <c r="BP153" s="39"/>
      <c r="BQ153" s="38"/>
      <c r="BR153" s="39"/>
      <c r="BS153" s="38"/>
      <c r="BT153" s="39"/>
      <c r="BU153" s="38"/>
      <c r="BV153" s="39"/>
      <c r="BW153" s="38"/>
      <c r="BX153" s="39"/>
      <c r="BY153" s="38"/>
      <c r="BZ153" s="39"/>
      <c r="CA153" s="38"/>
      <c r="CB153" s="39"/>
      <c r="CC153" s="38"/>
      <c r="CD153" s="39"/>
      <c r="CE153" s="38"/>
      <c r="CF153" s="39"/>
      <c r="CG153" s="38"/>
      <c r="CH153" s="39"/>
      <c r="CI153" s="38"/>
      <c r="CJ153" s="39"/>
      <c r="CK153" s="38"/>
      <c r="CL153" s="39"/>
      <c r="CM153" s="38"/>
      <c r="CN153" s="39"/>
      <c r="CO153" s="35"/>
      <c r="CP153" s="35"/>
      <c r="CQ153" s="35"/>
      <c r="CR153" s="35"/>
      <c r="CS153" s="35"/>
      <c r="CT153" s="35"/>
      <c r="CU153" s="35"/>
      <c r="CV153" s="35"/>
      <c r="CW153" s="35"/>
      <c r="CX153" s="35"/>
      <c r="CY153" s="35"/>
      <c r="CZ153" s="35"/>
      <c r="DA153" s="35"/>
      <c r="DB153" s="35"/>
      <c r="DC153" s="35"/>
      <c r="DD153" s="35"/>
      <c r="DE153" s="35"/>
      <c r="DF153" s="35"/>
      <c r="DG153" s="35"/>
      <c r="DH153" s="35"/>
      <c r="DI153" s="35"/>
      <c r="DJ153" s="35"/>
      <c r="DK153" s="35"/>
      <c r="DL153" s="35"/>
    </row>
    <row r="154" spans="2:116" x14ac:dyDescent="0.25">
      <c r="C154" s="38"/>
      <c r="D154" s="38"/>
      <c r="E154" s="39"/>
      <c r="F154" s="39"/>
      <c r="G154" s="38"/>
      <c r="H154" s="39"/>
      <c r="I154" s="38"/>
      <c r="J154" s="39"/>
      <c r="K154" s="38"/>
      <c r="L154" s="39"/>
      <c r="M154" s="38"/>
      <c r="N154" s="39"/>
      <c r="O154" s="38"/>
      <c r="P154" s="38"/>
      <c r="Q154" s="38"/>
      <c r="R154" s="38"/>
      <c r="S154" s="38"/>
      <c r="T154" s="38"/>
      <c r="U154" s="38"/>
      <c r="V154" s="38"/>
      <c r="W154" s="38"/>
      <c r="X154" s="39"/>
      <c r="Y154" s="38"/>
      <c r="Z154" s="39"/>
      <c r="AA154" s="38"/>
      <c r="AB154" s="39"/>
      <c r="AC154" s="38"/>
      <c r="AD154" s="39"/>
      <c r="AE154" s="38"/>
      <c r="AF154" s="39"/>
      <c r="AG154" s="38"/>
      <c r="AH154" s="39"/>
      <c r="AI154" s="38"/>
      <c r="AJ154" s="39"/>
      <c r="AK154" s="38"/>
      <c r="AL154" s="39"/>
      <c r="AM154" s="39"/>
      <c r="AN154" s="39"/>
      <c r="AO154" s="39"/>
      <c r="AP154" s="39"/>
      <c r="AQ154" s="39"/>
      <c r="AR154" s="39"/>
      <c r="AS154" s="39"/>
      <c r="AT154" s="39"/>
      <c r="AU154" s="39"/>
      <c r="AV154" s="39"/>
      <c r="AW154" s="39"/>
      <c r="AX154" s="39"/>
      <c r="AY154" s="39"/>
      <c r="AZ154" s="39"/>
      <c r="BA154" s="39"/>
      <c r="BB154" s="39"/>
      <c r="BC154" s="38"/>
      <c r="BD154" s="39"/>
      <c r="BE154" s="38"/>
      <c r="BF154" s="39"/>
      <c r="BG154" s="38"/>
      <c r="BH154" s="39"/>
      <c r="BI154" s="38"/>
      <c r="BJ154" s="39"/>
      <c r="BK154" s="38"/>
      <c r="BL154" s="39"/>
      <c r="BM154" s="38"/>
      <c r="BN154" s="39"/>
      <c r="BO154" s="38"/>
      <c r="BP154" s="39"/>
      <c r="BQ154" s="38"/>
      <c r="BR154" s="39"/>
      <c r="BS154" s="38"/>
      <c r="BT154" s="39"/>
      <c r="BU154" s="38"/>
      <c r="BV154" s="39"/>
      <c r="BW154" s="38"/>
      <c r="BX154" s="39"/>
      <c r="BY154" s="38"/>
      <c r="BZ154" s="39"/>
      <c r="CA154" s="38"/>
      <c r="CB154" s="39"/>
      <c r="CC154" s="38"/>
      <c r="CD154" s="39"/>
      <c r="CE154" s="38"/>
      <c r="CF154" s="39"/>
      <c r="CG154" s="38"/>
      <c r="CH154" s="39"/>
      <c r="CI154" s="38"/>
      <c r="CJ154" s="39"/>
      <c r="CK154" s="38"/>
      <c r="CL154" s="39"/>
      <c r="CM154" s="38"/>
      <c r="CN154" s="39"/>
      <c r="CO154" s="35"/>
      <c r="CP154" s="35"/>
      <c r="CQ154" s="35"/>
      <c r="CR154" s="35"/>
      <c r="CS154" s="35"/>
      <c r="CT154" s="35"/>
      <c r="CU154" s="35"/>
      <c r="CV154" s="35"/>
      <c r="CW154" s="35"/>
      <c r="CX154" s="35"/>
      <c r="CY154" s="35"/>
      <c r="CZ154" s="35"/>
      <c r="DA154" s="35"/>
      <c r="DB154" s="35"/>
      <c r="DC154" s="35"/>
      <c r="DD154" s="35"/>
      <c r="DE154" s="35"/>
      <c r="DF154" s="35"/>
      <c r="DG154" s="35"/>
      <c r="DH154" s="35"/>
      <c r="DI154" s="35"/>
      <c r="DJ154" s="35"/>
      <c r="DK154" s="35"/>
      <c r="DL154" s="35"/>
    </row>
    <row r="155" spans="2:116" x14ac:dyDescent="0.25">
      <c r="C155" s="38"/>
      <c r="D155" s="38"/>
      <c r="E155" s="39"/>
      <c r="F155" s="39"/>
      <c r="G155" s="38"/>
      <c r="H155" s="39"/>
      <c r="I155" s="38"/>
      <c r="J155" s="39"/>
      <c r="K155" s="38"/>
      <c r="L155" s="39"/>
      <c r="M155" s="38"/>
      <c r="N155" s="39"/>
      <c r="O155" s="38"/>
      <c r="P155" s="38"/>
      <c r="Q155" s="38"/>
      <c r="R155" s="38"/>
      <c r="S155" s="38"/>
      <c r="T155" s="38"/>
      <c r="U155" s="38"/>
      <c r="V155" s="38"/>
      <c r="W155" s="38"/>
      <c r="X155" s="39"/>
      <c r="Y155" s="38"/>
      <c r="Z155" s="39"/>
      <c r="AA155" s="38"/>
      <c r="AB155" s="39"/>
      <c r="AC155" s="38"/>
      <c r="AD155" s="39"/>
      <c r="AE155" s="38"/>
      <c r="AF155" s="39"/>
      <c r="AG155" s="38"/>
      <c r="AH155" s="39"/>
      <c r="AI155" s="38"/>
      <c r="AJ155" s="39"/>
      <c r="AK155" s="38"/>
      <c r="AL155" s="39"/>
      <c r="AM155" s="39"/>
      <c r="AN155" s="39"/>
      <c r="AO155" s="39"/>
      <c r="AP155" s="39"/>
      <c r="AQ155" s="39"/>
      <c r="AR155" s="39"/>
      <c r="AS155" s="39"/>
      <c r="AT155" s="39"/>
      <c r="AU155" s="39"/>
      <c r="AV155" s="39"/>
      <c r="AW155" s="39"/>
      <c r="AX155" s="39"/>
      <c r="AY155" s="39"/>
      <c r="AZ155" s="39"/>
      <c r="BA155" s="39"/>
      <c r="BB155" s="39"/>
      <c r="BC155" s="38"/>
      <c r="BD155" s="39"/>
      <c r="BE155" s="38"/>
      <c r="BF155" s="39"/>
      <c r="BG155" s="38"/>
      <c r="BH155" s="39"/>
      <c r="BI155" s="38"/>
      <c r="BJ155" s="39"/>
      <c r="BK155" s="38"/>
      <c r="BL155" s="39"/>
      <c r="BM155" s="38"/>
      <c r="BN155" s="39"/>
      <c r="BO155" s="38"/>
      <c r="BP155" s="39"/>
      <c r="BQ155" s="38"/>
      <c r="BR155" s="39"/>
      <c r="BS155" s="38"/>
      <c r="BT155" s="39"/>
      <c r="BU155" s="38"/>
      <c r="BV155" s="39"/>
      <c r="BW155" s="38"/>
      <c r="BX155" s="39"/>
      <c r="BY155" s="38"/>
      <c r="BZ155" s="39"/>
      <c r="CA155" s="38"/>
      <c r="CB155" s="39"/>
      <c r="CC155" s="38"/>
      <c r="CD155" s="39"/>
      <c r="CE155" s="38"/>
      <c r="CF155" s="39"/>
      <c r="CG155" s="38"/>
      <c r="CH155" s="39"/>
      <c r="CI155" s="38"/>
      <c r="CJ155" s="39"/>
      <c r="CK155" s="38"/>
      <c r="CL155" s="39"/>
      <c r="CM155" s="38"/>
      <c r="CN155" s="39"/>
      <c r="CO155" s="35"/>
      <c r="CP155" s="35"/>
      <c r="CQ155" s="35"/>
      <c r="CR155" s="35"/>
      <c r="CS155" s="35"/>
      <c r="CT155" s="35"/>
      <c r="CU155" s="35"/>
      <c r="CV155" s="35"/>
      <c r="CW155" s="35"/>
      <c r="CX155" s="35"/>
      <c r="CY155" s="35"/>
      <c r="CZ155" s="35"/>
      <c r="DA155" s="35"/>
      <c r="DB155" s="35"/>
      <c r="DC155" s="35"/>
      <c r="DD155" s="35"/>
      <c r="DE155" s="35"/>
      <c r="DF155" s="35"/>
      <c r="DG155" s="35"/>
      <c r="DH155" s="35"/>
      <c r="DI155" s="35"/>
      <c r="DJ155" s="35"/>
      <c r="DK155" s="35"/>
      <c r="DL155" s="35"/>
    </row>
  </sheetData>
  <autoFilter ref="B5:CO8">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3" showButton="0"/>
    <filterColumn colId="14" showButton="0"/>
    <filterColumn colId="15" showButton="0"/>
    <filterColumn colId="16" showButton="0"/>
    <filterColumn colId="17" showButton="0"/>
    <filterColumn colId="18" showButton="0"/>
    <filterColumn colId="19" showButton="0"/>
    <filterColumn colId="21" showButton="0"/>
    <filterColumn colId="22" showButton="0"/>
    <filterColumn colId="23" showButton="0"/>
    <filterColumn colId="24" showButton="0"/>
    <filterColumn colId="25" showButton="0"/>
    <filterColumn colId="26" showButton="0"/>
    <filterColumn colId="27" showButton="0"/>
    <filterColumn colId="29" showButton="0"/>
    <filterColumn colId="30" showButton="0"/>
    <filterColumn colId="31" showButton="0"/>
    <filterColumn colId="33" showButton="0"/>
    <filterColumn colId="34" showButton="0"/>
    <filterColumn colId="35" showButton="0"/>
    <filterColumn colId="36" showButton="0"/>
    <filterColumn colId="37" showButton="0"/>
    <filterColumn colId="38" showButton="0"/>
    <filterColumn colId="39" showButton="0"/>
    <filterColumn colId="40" showButton="0"/>
    <filterColumn colId="41" showButton="0"/>
    <filterColumn colId="42" showButton="0"/>
    <filterColumn colId="43" showButton="0"/>
    <filterColumn colId="44" showButton="0"/>
    <filterColumn colId="45" showButton="0"/>
    <filterColumn colId="46" showButton="0"/>
    <filterColumn colId="47" showButton="0"/>
    <filterColumn colId="48" showButton="0"/>
    <filterColumn colId="49" showButton="0"/>
    <filterColumn colId="50" showButton="0"/>
    <filterColumn colId="51" showButton="0"/>
    <filterColumn colId="52" showButton="0"/>
    <filterColumn colId="53" showButton="0"/>
    <filterColumn colId="54" showButton="0"/>
    <filterColumn colId="55" showButton="0"/>
    <filterColumn colId="57" showButton="0"/>
    <filterColumn colId="58" showButton="0"/>
    <filterColumn colId="59" showButton="0"/>
    <filterColumn colId="60" showButton="0"/>
    <filterColumn colId="61" showButton="0"/>
    <filterColumn colId="62" showButton="0"/>
    <filterColumn colId="63" showButton="0"/>
    <filterColumn colId="65" showButton="0"/>
    <filterColumn colId="66" showButton="0"/>
    <filterColumn colId="67" showButton="0"/>
    <filterColumn colId="68" showButton="0"/>
    <filterColumn colId="69" showButton="0"/>
    <filterColumn colId="70" showButton="0"/>
    <filterColumn colId="71" showButton="0"/>
    <filterColumn colId="73" showButton="0"/>
    <filterColumn colId="74" showButton="0"/>
    <filterColumn colId="75" showButton="0"/>
    <filterColumn colId="76" showButton="0"/>
    <filterColumn colId="77" showButton="0"/>
    <filterColumn colId="78" showButton="0"/>
    <filterColumn colId="79" showButton="0"/>
    <filterColumn colId="81" showButton="0"/>
    <filterColumn colId="82" showButton="0"/>
    <filterColumn colId="83" showButton="0"/>
    <filterColumn colId="84" showButton="0"/>
    <filterColumn colId="85" showButton="0"/>
    <filterColumn colId="87" showButton="0"/>
    <filterColumn colId="88" showButton="0"/>
    <filterColumn colId="89" showButton="0"/>
    <sortState ref="B12:CO150">
      <sortCondition ref="B5:B8"/>
    </sortState>
  </autoFilter>
  <mergeCells count="65">
    <mergeCell ref="BO6:BP7"/>
    <mergeCell ref="BQ6:BR7"/>
    <mergeCell ref="BS6:BT7"/>
    <mergeCell ref="BU6:BV7"/>
    <mergeCell ref="BW5:CD5"/>
    <mergeCell ref="BW6:CD6"/>
    <mergeCell ref="BW7:BX7"/>
    <mergeCell ref="BY7:BZ7"/>
    <mergeCell ref="CA7:CB7"/>
    <mergeCell ref="CC7:CD7"/>
    <mergeCell ref="AY7:AZ7"/>
    <mergeCell ref="BA7:BB7"/>
    <mergeCell ref="BC6:BD7"/>
    <mergeCell ref="BE6:BF7"/>
    <mergeCell ref="AI5:BF5"/>
    <mergeCell ref="AO7:AP7"/>
    <mergeCell ref="AQ6:AT6"/>
    <mergeCell ref="AQ7:AR7"/>
    <mergeCell ref="AS7:AT7"/>
    <mergeCell ref="AU7:AV7"/>
    <mergeCell ref="AU6:AX6"/>
    <mergeCell ref="AW7:AX7"/>
    <mergeCell ref="BG5:BN5"/>
    <mergeCell ref="BG6:BH7"/>
    <mergeCell ref="BI6:BJ7"/>
    <mergeCell ref="BK6:BL7"/>
    <mergeCell ref="BM6:BN7"/>
    <mergeCell ref="AE5:AH5"/>
    <mergeCell ref="AE6:AF7"/>
    <mergeCell ref="AG6:AH7"/>
    <mergeCell ref="AI7:AJ7"/>
    <mergeCell ref="AK7:AL7"/>
    <mergeCell ref="AI6:AL6"/>
    <mergeCell ref="W5:AD5"/>
    <mergeCell ref="W6:X7"/>
    <mergeCell ref="Y6:Z7"/>
    <mergeCell ref="AA6:AB7"/>
    <mergeCell ref="AC6:AD7"/>
    <mergeCell ref="O6:P7"/>
    <mergeCell ref="Q6:R7"/>
    <mergeCell ref="S6:T7"/>
    <mergeCell ref="O5:V5"/>
    <mergeCell ref="E6:H6"/>
    <mergeCell ref="E7:F7"/>
    <mergeCell ref="G7:H7"/>
    <mergeCell ref="I7:J7"/>
    <mergeCell ref="K7:L7"/>
    <mergeCell ref="I6:L6"/>
    <mergeCell ref="M6:N7"/>
    <mergeCell ref="D5:D8"/>
    <mergeCell ref="B5:B8"/>
    <mergeCell ref="C5:C8"/>
    <mergeCell ref="CM6:CN7"/>
    <mergeCell ref="AY6:BB6"/>
    <mergeCell ref="BO5:BV5"/>
    <mergeCell ref="CE5:CJ5"/>
    <mergeCell ref="CK5:CN5"/>
    <mergeCell ref="CE6:CF7"/>
    <mergeCell ref="CG6:CH7"/>
    <mergeCell ref="CI6:CJ7"/>
    <mergeCell ref="CK6:CL7"/>
    <mergeCell ref="AM7:AN7"/>
    <mergeCell ref="AM6:AP6"/>
    <mergeCell ref="E5:N5"/>
    <mergeCell ref="U6:V7"/>
  </mergeCells>
  <conditionalFormatting sqref="G9 I9 K9 M9 O9 Q9 S9 W9 AA9 AC9 AG9 AI9 AK9 AM9 AO9 AQ9 AS9 AU9 AW9 AY9 BA9 BC9 BE9 BG9 BI9 BK9 BM9 BO9 BQ9 BS9 BU9 BW9 BY9 CA9 CC9 CG9 CI9 AE9 U9 CE9 Y9">
    <cfRule type="expression" dxfId="283" priority="289" stopIfTrue="1">
      <formula>AND(SEARCH("decrease",G9),SEARCH("substantial",G9),SEARCH("No",#REF!))</formula>
    </cfRule>
    <cfRule type="expression" dxfId="282" priority="290" stopIfTrue="1">
      <formula>AND(SEARCH("decrease",G9),SEARCH("moderate",G9),SEARCH("No",#REF!))</formula>
    </cfRule>
  </conditionalFormatting>
  <conditionalFormatting sqref="G10:G11 I10:I11 K10:K11 M10:M11 O10:O11 Q10:Q11 S10:S11 W10:W11 AA10:AA11 AC10:AC11 AG10:AG11 AI10:AI11 AK10:AK11 AM10:AM11 AO10:AO11 AQ10:AQ11 AS10:AS11 AU10:AU11 AW10:AW11 AY10:AY11 BA10:BA11 BC10:BC11 BE10:BE11 BG10:BG11 BI10:BI11 BK10:BK11 BM10:BM11 BO10:BO11 BQ10:BQ11 BS10:BS11 BU10:BU11 BW10:BW11 BY10:BY11 CA10:CA11 CC10:CC11 CG10:CG11 CI10:CI11 CI13:CI14 CG13:CG14 CC13:CC14 CA13:CA14 BY13:BY14 BW13:BW14 BU13:BU14 BS13:BS14 BQ13:BQ14 BO13:BO14 BM13:BM14 BK13:BK14 BI13:BI14 BG13:BG14 BE13:BE14 BC13:BC14 BA13:BA14 AY13:AY14 AW13:AW14 AU13:AU14 AS13:AS14 AQ13:AQ14 AO13:AO14 AM13:AM14 AK13:AK14 AI13:AI14 AG13:AG14 AC13:AC14 AA13:AA14 W13:W14 S13:S14 Q13:Q14 O13:O14 M13:M14 K13:K14 I13:I14 G13:G14 AE10:AE14 U10:U14 CE10:CE14 Y10:Y14">
    <cfRule type="expression" dxfId="281" priority="287" stopIfTrue="1">
      <formula>AND(SEARCH("decrease",G10),SEARCH("substantial",G10),SEARCH("No",#REF!))</formula>
    </cfRule>
    <cfRule type="expression" dxfId="280" priority="288" stopIfTrue="1">
      <formula>AND(SEARCH("decrease",G10),SEARCH("moderate",G10),SEARCH("No",#REF!))</formula>
    </cfRule>
  </conditionalFormatting>
  <conditionalFormatting sqref="CI12 CG12 CC12 CA12 BY12 BW12 BU12 BS12 BQ12 BO12 BM12 BI12 BG12 BE12 BC12 BA12 AW12 AU12 AS12 AQ12 AO12 AM12 AK12 AI12 AC12 AA12 W12 S12 Q12 O12 M12 K12 G12">
    <cfRule type="expression" dxfId="279" priority="285" stopIfTrue="1">
      <formula>AND(SEARCH("decrease",G12),SEARCH("substantial",G12),SEARCH("No",#REF!))</formula>
    </cfRule>
    <cfRule type="expression" dxfId="278" priority="286" stopIfTrue="1">
      <formula>AND(SEARCH("decrease",G12),SEARCH("moderate",G12),SEARCH("No",#REF!))</formula>
    </cfRule>
  </conditionalFormatting>
  <conditionalFormatting sqref="I12">
    <cfRule type="expression" dxfId="277" priority="283" stopIfTrue="1">
      <formula>AND(SEARCH("decrease",I12),SEARCH("substantial",I12),SEARCH("No",#REF!))</formula>
    </cfRule>
    <cfRule type="expression" dxfId="276" priority="284" stopIfTrue="1">
      <formula>AND(SEARCH("decrease",I12),SEARCH("moderate",I12),SEARCH("No",#REF!))</formula>
    </cfRule>
  </conditionalFormatting>
  <conditionalFormatting sqref="AG12">
    <cfRule type="expression" dxfId="275" priority="281" stopIfTrue="1">
      <formula>AND(SEARCH("decrease",AG12),SEARCH("substantial",AG12),SEARCH("No",#REF!))</formula>
    </cfRule>
    <cfRule type="expression" dxfId="274" priority="282" stopIfTrue="1">
      <formula>AND(SEARCH("decrease",AG12),SEARCH("moderate",AG12),SEARCH("No",#REF!))</formula>
    </cfRule>
  </conditionalFormatting>
  <conditionalFormatting sqref="AY12">
    <cfRule type="expression" dxfId="273" priority="279" stopIfTrue="1">
      <formula>AND(SEARCH("decrease",AY12),SEARCH("substantial",AY12),SEARCH("No",#REF!))</formula>
    </cfRule>
    <cfRule type="expression" dxfId="272" priority="280" stopIfTrue="1">
      <formula>AND(SEARCH("decrease",AY12),SEARCH("moderate",AY12),SEARCH("No",#REF!))</formula>
    </cfRule>
  </conditionalFormatting>
  <conditionalFormatting sqref="BK12">
    <cfRule type="expression" dxfId="271" priority="277" stopIfTrue="1">
      <formula>AND(SEARCH("decrease",BK12),SEARCH("substantial",BK12),SEARCH("No",#REF!))</formula>
    </cfRule>
    <cfRule type="expression" dxfId="270" priority="278" stopIfTrue="1">
      <formula>AND(SEARCH("decrease",BK12),SEARCH("moderate",BK12),SEARCH("No",#REF!))</formula>
    </cfRule>
  </conditionalFormatting>
  <conditionalFormatting sqref="CK12">
    <cfRule type="expression" dxfId="269" priority="275" stopIfTrue="1">
      <formula>AND(SEARCH("decrease",CK12),SEARCH("substantial",CK12),SEARCH("No",#REF!))</formula>
    </cfRule>
    <cfRule type="expression" dxfId="268" priority="276" stopIfTrue="1">
      <formula>AND(SEARCH("decrease",CK12),SEARCH("moderate",CK12),SEARCH("No",#REF!))</formula>
    </cfRule>
  </conditionalFormatting>
  <conditionalFormatting sqref="CM12">
    <cfRule type="expression" dxfId="267" priority="273" stopIfTrue="1">
      <formula>AND(SEARCH("decrease",CM12),SEARCH("substantial",CM12),SEARCH("No",#REF!))</formula>
    </cfRule>
    <cfRule type="expression" dxfId="266" priority="274" stopIfTrue="1">
      <formula>AND(SEARCH("decrease",CM12),SEARCH("moderate",CM12),SEARCH("No",#REF!))</formula>
    </cfRule>
  </conditionalFormatting>
  <conditionalFormatting sqref="CI15:CI17 CG15:CG17 CC15:CC17 CA15:CA17 BY15:BY17 BW15:BW17 BU15:BU17 BS15:BS17 BQ15:BQ17 BO15:BO17 BM15:BM17 BK15:BK17 BI15:BI17 BG15:BG17 BE15:BE17 BC15:BC17 BA15:BA17 AY15:AY17 AW15:AW17 AU15:AU17 AS15:AS17 AQ15:AQ17 AO15:AO17 AM15:AM17 AK15:AK17 AI15:AI17 AG15 AC15:AC17 AA15:AA17 W15:W17 S15:S17 Q15 O15:O17 M15:M17 K15:K17 I15:I17 G15:G17 AE15:AE17 U15:U17 CE15:CE17 Y15:Y17 Q17 AG17">
    <cfRule type="expression" dxfId="265" priority="271" stopIfTrue="1">
      <formula>AND(SEARCH("decrease",G15),SEARCH("substantial",G15),SEARCH("No",#REF!))</formula>
    </cfRule>
    <cfRule type="expression" dxfId="264" priority="272" stopIfTrue="1">
      <formula>AND(SEARCH("decrease",G15),SEARCH("moderate",G15),SEARCH("No",#REF!))</formula>
    </cfRule>
  </conditionalFormatting>
  <conditionalFormatting sqref="Q16">
    <cfRule type="expression" dxfId="263" priority="269" stopIfTrue="1">
      <formula>AND(SEARCH("decrease",Q16),SEARCH("substantial",Q16),SEARCH("No",#REF!))</formula>
    </cfRule>
    <cfRule type="expression" dxfId="262" priority="270" stopIfTrue="1">
      <formula>AND(SEARCH("decrease",Q16),SEARCH("moderate",Q16),SEARCH("No",#REF!))</formula>
    </cfRule>
  </conditionalFormatting>
  <conditionalFormatting sqref="AG16">
    <cfRule type="expression" dxfId="261" priority="267" stopIfTrue="1">
      <formula>AND(SEARCH("decrease",AG16),SEARCH("substantial",AG16),SEARCH("No",#REF!))</formula>
    </cfRule>
    <cfRule type="expression" dxfId="260" priority="268" stopIfTrue="1">
      <formula>AND(SEARCH("decrease",AG16),SEARCH("moderate",AG16),SEARCH("No",#REF!))</formula>
    </cfRule>
  </conditionalFormatting>
  <conditionalFormatting sqref="CI18:CI20 CG18:CG20 CC18:CC20 CA18:CA20 BY18:BY20 BW18:BW20 BU18:BU20 BS18:BS20 BQ18:BQ20 BO18:BO20 BM18:BM20 BK18:BK20 BI18:BI20 BG18:BG20 BE18:BE20 BC18:BC20 BA18:BA20 AY18:AY20 AW18:AW20 AU18:AU20 AS18:AS20 AQ18:AQ20 AO18:AO20 AM18:AM20 AK18:AK20 AI18:AI20 AC18:AC20 AA18:AA20 W18:W20 S18:S20 O18:O20 M18:M20 K18:K20 I18:I20 G18:G20 AE18:AE20 U18:U20 CE18:CE20 Y18:Y20 Q18:Q20 AG18:AG20">
    <cfRule type="expression" dxfId="259" priority="265" stopIfTrue="1">
      <formula>AND(SEARCH("decrease",G18),SEARCH("substantial",G18),SEARCH("No",#REF!))</formula>
    </cfRule>
    <cfRule type="expression" dxfId="258" priority="266" stopIfTrue="1">
      <formula>AND(SEARCH("decrease",G18),SEARCH("moderate",G18),SEARCH("No",#REF!))</formula>
    </cfRule>
  </conditionalFormatting>
  <conditionalFormatting sqref="CI21:CI25 CG21:CG25 CC21:CC25 CA21:CA25 BY21:BY25 BW21:BW25 BU21:BU25 BS21:BS25 BQ21:BQ25 BO21:BO25 BM21:BM25 BK21:BK25 BI21:BI25 BG21:BG25 BE21:BE25 BC21:BC25 BA21:BA25 AY21:AY25 AW21:AW25 AU21:AU25 AS21:AS25 AQ21:AQ25 AO21:AO25 AM21:AM25 AK21:AK25 AI21:AI25 AC21:AC25 AA21:AA25 W21:W25 S21:S25 O21:O25 M21:M25 K21:K25 I21:I25 G21:G25 AE21:AE25 U21:U25 CE21:CE25 Y21:Y25 Q21:Q25 AG21:AG25">
    <cfRule type="expression" dxfId="257" priority="263" stopIfTrue="1">
      <formula>AND(SEARCH("decrease",G21),SEARCH("substantial",G21),SEARCH("No",#REF!))</formula>
    </cfRule>
    <cfRule type="expression" dxfId="256" priority="264" stopIfTrue="1">
      <formula>AND(SEARCH("decrease",G21),SEARCH("moderate",G21),SEARCH("No",#REF!))</formula>
    </cfRule>
  </conditionalFormatting>
  <conditionalFormatting sqref="CI26 CG26 CE26 CC26 CA26 BY26 BW26 BU26 BS26 BQ26 BO26 BM26 BK26 BI26 BG26 BE26 BC26 BA26 AY26 AW26 AU26 AS26 AQ26 AO26 AM26 AK26 AI26 AG26 AE26 AC26 AA26 Y26 W26 U26 S26 Q26 O26 M26 K26 I26 G26">
    <cfRule type="expression" dxfId="255" priority="257" stopIfTrue="1">
      <formula>AND(SEARCH("decrease",G26),SEARCH("substantial",G26),SEARCH("No",#REF!))</formula>
    </cfRule>
    <cfRule type="expression" dxfId="254" priority="258" stopIfTrue="1">
      <formula>AND(SEARCH("decrease",G26),SEARCH("moderate",G26),SEARCH("No",#REF!))</formula>
    </cfRule>
  </conditionalFormatting>
  <conditionalFormatting sqref="CI27 CG27 CE27 CC27 CA27 BY27 BW27 BU27 BS27 BQ27 BO27 BM27 BK27 BI27 BG27 BE27 BC27 BA27 AY27 AW27 AU27 AS27 AQ27 AO27 AM27 AK27 AI27 AG27 AE27 AC27 AA27 Y27 W27 U27 S27 Q27 O27 M27 K27 I27 G27">
    <cfRule type="expression" dxfId="253" priority="255" stopIfTrue="1">
      <formula>AND(SEARCH("decrease",G27),SEARCH("substantial",G27),SEARCH("No",#REF!))</formula>
    </cfRule>
    <cfRule type="expression" dxfId="252" priority="256" stopIfTrue="1">
      <formula>AND(SEARCH("decrease",G27),SEARCH("moderate",G27),SEARCH("No",#REF!))</formula>
    </cfRule>
  </conditionalFormatting>
  <conditionalFormatting sqref="CI28 CG28 CE28 CC28 CA28 BY28 BW28 BU28 BS28 BQ28 BO28 BM28 BK28 BI28 BG28 BE28 BC28 BA28 AY28 AW28 AU28 AS28 AQ28 AO28 AM28 AK28 AI28 AG28 AE28 AC28 AA28 Y28 W28 U28 S28 Q28 O28 M28 K28 I28 G28">
    <cfRule type="expression" dxfId="251" priority="253" stopIfTrue="1">
      <formula>AND(SEARCH("decrease",G28),SEARCH("substantial",G28),SEARCH("No",#REF!))</formula>
    </cfRule>
    <cfRule type="expression" dxfId="250" priority="254" stopIfTrue="1">
      <formula>AND(SEARCH("decrease",G28),SEARCH("moderate",G28),SEARCH("No",#REF!))</formula>
    </cfRule>
  </conditionalFormatting>
  <conditionalFormatting sqref="G29 I29 K29 M29 O29 Q29 S29 W29 AA29 AC29 AG29 AI29 AK29 AM29 AO29 AQ29 AS29 AU29 AW29 AY29 BA29 BC29 BE29 BG29 BI29 BK29 BM29 BO29 BQ29 BS29 BU29 BW29 BY29 CA29 CC29 CG29 CI29 AE29 U29 CE29 Y29">
    <cfRule type="expression" dxfId="249" priority="251" stopIfTrue="1">
      <formula>AND(SEARCH("decrease",G29),SEARCH("substantial",G29),SEARCH("No",#REF!))</formula>
    </cfRule>
    <cfRule type="expression" dxfId="248" priority="252" stopIfTrue="1">
      <formula>AND(SEARCH("decrease",G29),SEARCH("moderate",G29),SEARCH("No",#REF!))</formula>
    </cfRule>
  </conditionalFormatting>
  <conditionalFormatting sqref="CI30 CG30 CE30 CC30 CA30 BY30 BW30 BU30 BS30 BQ30 BO30 BM30 BK30 BI30 BG30 BE30 BC30 BA30 AY30 AW30 AU30 AS30 AQ30 AO30 AM30 AK30 AI30 AG30 AE30 AC30 AA30 Y30 W30 U30 S30 Q30 O30 M30 K30 I30 G30">
    <cfRule type="expression" dxfId="247" priority="249" stopIfTrue="1">
      <formula>AND(SEARCH("decrease",G30),SEARCH("substantial",G30),SEARCH("No",#REF!))</formula>
    </cfRule>
    <cfRule type="expression" dxfId="246" priority="250" stopIfTrue="1">
      <formula>AND(SEARCH("decrease",G30),SEARCH("moderate",G30),SEARCH("No",#REF!))</formula>
    </cfRule>
  </conditionalFormatting>
  <conditionalFormatting sqref="CI31:CI32 CG31:CG32 CE31:CE32 CC31:CC32 CA31:CA32 BY31:BY32 BW31:BW32 BU31:BU32 BS31:BS32 BQ31:BQ32 BO31:BO32 BM31:BM32 BK31:BK32 BI31:BI32 BG31:BG32 BE31:BE32 BC31:BC32 BA31:BA32 AY31:AY32 AW31:AW32 AU31:AU32 AS31:AS32 AQ31:AQ32 AO31:AO32 AM31:AM32 AK31:AK32 AI31:AI32 AG31:AG32 AE31:AE32 AC31:AC32 AA31:AA32 Y31:Y32 W31:W32 U31:U32 S31:S32 Q31:Q32 O31:O32 M31:M32 K31:K32 I31:I32 G31:G32">
    <cfRule type="expression" dxfId="245" priority="247" stopIfTrue="1">
      <formula>AND(SEARCH("decrease",G31),SEARCH("substantial",G31),SEARCH("No",#REF!))</formula>
    </cfRule>
    <cfRule type="expression" dxfId="244" priority="248" stopIfTrue="1">
      <formula>AND(SEARCH("decrease",G31),SEARCH("moderate",G31),SEARCH("No",#REF!))</formula>
    </cfRule>
  </conditionalFormatting>
  <conditionalFormatting sqref="CI33:CI34 CG33:CG34 CE33:CE34 CC33:CC34 CA33:CA34 BY33:BY34 BW33:BW34 BU33:BU34 BS33:BS34 BQ33:BQ34 BO33:BO34 BM33:BM34 BK33:BK34 BI33:BI34 BG33:BG34 BE33:BE34 BC33:BC34 BA33:BA34 AY33:AY34 AW33:AW34 AU33:AU34 AS33:AS34 AQ33:AQ34 AO33:AO34 AM33:AM34 AK33:AK34 AI33:AI34 AG33:AG34 AE33:AE34 AC33:AC34 AA33:AA34 Y33:Y34 W33:W34 U33:U34 S33:S34 Q33:Q34 O33:O34 M33:M34 K33:K34 I33:I34 G33:G34">
    <cfRule type="expression" dxfId="243" priority="245" stopIfTrue="1">
      <formula>AND(SEARCH("decrease",G33),SEARCH("substantial",G33),SEARCH("No",#REF!))</formula>
    </cfRule>
    <cfRule type="expression" dxfId="242" priority="246" stopIfTrue="1">
      <formula>AND(SEARCH("decrease",G33),SEARCH("moderate",G33),SEARCH("No",#REF!))</formula>
    </cfRule>
  </conditionalFormatting>
  <conditionalFormatting sqref="CI37:CI38 CG37:CG38 CE37:CE38 CC37:CC38 CA37:CA38 BY37:BY38 BW37:BW38 BU37:BU38 BS37:BS38 BQ37:BQ38 BO37:BO38 BM37:BM38 BK37:BK38 BI37:BI38 BG37:BG38 BE37:BE38 BC37:BC38 BA37:BA38 AY37:AY38 AW37:AW38 AU37:AU38 AS37:AS38 AQ37:AQ38 AO37:AO38 AM37:AM38 AK37:AK38 AI37:AI38 AG37:AG38 AE37:AE38 AC37:AC38 AA37:AA38 Y37:Y38 W37:W38 U37:U38 S37:S38 Q37:Q38 O37:O38 M37:M38 K37:K38 I37:I38 G37:G38">
    <cfRule type="expression" dxfId="241" priority="243" stopIfTrue="1">
      <formula>AND(SEARCH("decrease",G37),SEARCH("substantial",G37),SEARCH("No",#REF!))</formula>
    </cfRule>
    <cfRule type="expression" dxfId="240" priority="244" stopIfTrue="1">
      <formula>AND(SEARCH("decrease",G37),SEARCH("moderate",G37),SEARCH("No",#REF!))</formula>
    </cfRule>
  </conditionalFormatting>
  <conditionalFormatting sqref="CI35:CI36 CG35:CG36 CE35:CE36 CC35:CC36 CA35:CA36 BY35:BY36 BW35:BW36 BU35:BU36 BS35:BS36 BQ35:BQ36 BO35:BO36 BM35:BM36 BK35:BK36 BI35:BI36 BG35:BG36 BE35:BE36 BC35:BC36 BA35:BA36 AY35:AY36 AW35:AW36 AU35:AU36 AS35:AS36 AQ35:AQ36 AO35:AO36 AM35:AM36 AK35:AK36 AI35:AI36 AG35:AG36 AE35:AE36 AC35:AC36 AA35:AA36 Y35:Y36 W35:W36 U35:U36 S35:S36 Q35:Q36 O35:O36 M35:M36 K35:K36 I35:I36 G35:G36">
    <cfRule type="expression" dxfId="239" priority="241" stopIfTrue="1">
      <formula>AND(SEARCH("decrease",G35),SEARCH("substantial",G35),SEARCH("No",#REF!))</formula>
    </cfRule>
    <cfRule type="expression" dxfId="238" priority="242" stopIfTrue="1">
      <formula>AND(SEARCH("decrease",G35),SEARCH("moderate",G35),SEARCH("No",#REF!))</formula>
    </cfRule>
  </conditionalFormatting>
  <conditionalFormatting sqref="CI39 CG39 CE39 CC39 CA39 BY39 BW39 BU39 BS39 BQ39 BO39 BM39 BK39 BI39 BG39 BE39 BC39 BA39 AY39 AW39 AU39 AS39 AQ39 AK39 AI39 AG39 AE39 AC39 AA39 Y39 W39 U39 S39 Q39 O39 M39 K39 I39 G39 AM39:AM40 AO39:AO40">
    <cfRule type="expression" dxfId="237" priority="239" stopIfTrue="1">
      <formula>AND(SEARCH("decrease",G39),SEARCH("substantial",G39),SEARCH("No",#REF!))</formula>
    </cfRule>
    <cfRule type="expression" dxfId="236" priority="240" stopIfTrue="1">
      <formula>AND(SEARCH("decrease",G39),SEARCH("moderate",G39),SEARCH("No",#REF!))</formula>
    </cfRule>
  </conditionalFormatting>
  <conditionalFormatting sqref="CI40 CG40 CE40 CC40 CA40 BY40 BW40 BU40 BS40 BQ40 BO40 BM40 BI40 BG40 BE40 BC40 BA40 AW40 AU40 AS40 AQ40 AK40 AI40 AE40 AC40 AA40 W40 U40 S40 Q40 O40 M40 K40 G40">
    <cfRule type="expression" dxfId="235" priority="237" stopIfTrue="1">
      <formula>AND(SEARCH("decrease",G40),SEARCH("substantial",G40),SEARCH("No",#REF!))</formula>
    </cfRule>
    <cfRule type="expression" dxfId="234" priority="238" stopIfTrue="1">
      <formula>AND(SEARCH("decrease",G40),SEARCH("moderate",G40),SEARCH("No",#REF!))</formula>
    </cfRule>
  </conditionalFormatting>
  <conditionalFormatting sqref="I40">
    <cfRule type="expression" dxfId="233" priority="235" stopIfTrue="1">
      <formula>AND(SEARCH("decrease",I40),SEARCH("substantial",I40),SEARCH("No",#REF!))</formula>
    </cfRule>
    <cfRule type="expression" dxfId="232" priority="236" stopIfTrue="1">
      <formula>AND(SEARCH("decrease",I40),SEARCH("moderate",I40),SEARCH("No",#REF!))</formula>
    </cfRule>
  </conditionalFormatting>
  <conditionalFormatting sqref="Y40">
    <cfRule type="expression" dxfId="231" priority="233" stopIfTrue="1">
      <formula>AND(SEARCH("decrease",Y40),SEARCH("substantial",Y40),SEARCH("No",#REF!))</formula>
    </cfRule>
    <cfRule type="expression" dxfId="230" priority="234" stopIfTrue="1">
      <formula>AND(SEARCH("decrease",Y40),SEARCH("moderate",Y40),SEARCH("No",#REF!))</formula>
    </cfRule>
  </conditionalFormatting>
  <conditionalFormatting sqref="AG40">
    <cfRule type="expression" dxfId="229" priority="231" stopIfTrue="1">
      <formula>AND(SEARCH("decrease",AG40),SEARCH("substantial",AG40),SEARCH("No",#REF!))</formula>
    </cfRule>
    <cfRule type="expression" dxfId="228" priority="232" stopIfTrue="1">
      <formula>AND(SEARCH("decrease",AG40),SEARCH("moderate",AG40),SEARCH("No",#REF!))</formula>
    </cfRule>
  </conditionalFormatting>
  <conditionalFormatting sqref="AY40">
    <cfRule type="expression" dxfId="227" priority="229" stopIfTrue="1">
      <formula>AND(SEARCH("decrease",AY40),SEARCH("substantial",AY40),SEARCH("No",#REF!))</formula>
    </cfRule>
    <cfRule type="expression" dxfId="226" priority="230" stopIfTrue="1">
      <formula>AND(SEARCH("decrease",AY40),SEARCH("moderate",AY40),SEARCH("No",#REF!))</formula>
    </cfRule>
  </conditionalFormatting>
  <conditionalFormatting sqref="BK40">
    <cfRule type="expression" dxfId="225" priority="227" stopIfTrue="1">
      <formula>AND(SEARCH("decrease",BK40),SEARCH("substantial",BK40),SEARCH("No",#REF!))</formula>
    </cfRule>
    <cfRule type="expression" dxfId="224" priority="228" stopIfTrue="1">
      <formula>AND(SEARCH("decrease",BK40),SEARCH("moderate",BK40),SEARCH("No",#REF!))</formula>
    </cfRule>
  </conditionalFormatting>
  <conditionalFormatting sqref="CK40">
    <cfRule type="expression" dxfId="223" priority="225" stopIfTrue="1">
      <formula>AND(SEARCH("decrease",CK40),SEARCH("substantial",CK40),SEARCH("No",#REF!))</formula>
    </cfRule>
    <cfRule type="expression" dxfId="222" priority="226" stopIfTrue="1">
      <formula>AND(SEARCH("decrease",CK40),SEARCH("moderate",CK40),SEARCH("No",#REF!))</formula>
    </cfRule>
  </conditionalFormatting>
  <conditionalFormatting sqref="CM40">
    <cfRule type="expression" dxfId="221" priority="223" stopIfTrue="1">
      <formula>AND(SEARCH("decrease",CM40),SEARCH("substantial",CM40),SEARCH("No",#REF!))</formula>
    </cfRule>
    <cfRule type="expression" dxfId="220" priority="224" stopIfTrue="1">
      <formula>AND(SEARCH("decrease",CM40),SEARCH("moderate",CM40),SEARCH("No",#REF!))</formula>
    </cfRule>
  </conditionalFormatting>
  <conditionalFormatting sqref="G41:G42 I41:I42 K41:K42 M41:M42 O41:O42 Q41:Q42 U41:U42 W41:W42 Y41:Y42 AA41:AA42 AC41:AC42 AI41:AI42 AK41:AK42 AM41:AM42 AO41:AO42 AQ41:AQ42 AS41:AS42 AU41:AU42 AW41:AW42 AY41:AY42 BA41:BA42 BC41:BC42 BE41:BE42 AG41:AG42 AE41:AE42 S41:S42 BG41:BG42 BI41:BI42 BK41:BK42 BM41:BM42 BO41:BO42 BQ41:BQ42 CI41:CI42 CG41:CG42 CE41:CE42 CC41:CC42 CA41:CA42 BY41:BY42 BW41:BW42 BU41:BU42 BS41:BS42">
    <cfRule type="expression" dxfId="219" priority="221" stopIfTrue="1">
      <formula>AND(SEARCH("decrease",G41),SEARCH("substantial",G41),SEARCH("No",#REF!))</formula>
    </cfRule>
    <cfRule type="expression" dxfId="218" priority="222" stopIfTrue="1">
      <formula>AND(SEARCH("decrease",G41),SEARCH("moderate",G41),SEARCH("No",#REF!))</formula>
    </cfRule>
  </conditionalFormatting>
  <conditionalFormatting sqref="I43:I45 K43:K45 M43:M45 O43:O45 Q43:Q45 U43:U45 W43:W45 Y43:Y45 AA43:AA45 AC43:AC45 AI43:AI45 AK43:AK45 AO43:AO45 AS43:AS45 AW43:AW45 AY43:AY45 BA43:BA45 BC43 BE43:BE45 AG43:AG45 AE43:AE45 S43:S45 BG43:BG45 BI43:BI45 BK43:BK45 BM43:BM45 BO43:BO45 BQ43:BQ45 CI43:CI45 CG43:CG45 CE43:CE45 CC43:CC45 CA43:CA45 BY43:BY45 BW43:BW45 BU43:BU45 BS43:BS45 G45 AM44:AM45 AQ44:AQ45 AU44:AU45 BC45 BC47:BC48 AU47:AU48 AQ47:AQ48 AM47:AM48 G47:G48 BS47:BS48 BU47:BU48 BW47:BW48 BY47:BY48 CA47:CA48 CC47:CC48 CE47:CE48 CG47:CG48 CI47:CI48 BQ47:BQ48 BO47:BO48 BM47:BM48 BK47:BK48 BI47:BI48 BG47:BG48 S47:S48 AE47:AE48 AG47:AG48 BE47:BE48 BA47:BA48 AY47:AY48 AW47:AW48 AS47:AS48 AO47:AO48 AK47:AK48 AI47:AI48 AC47:AC48 AA47:AA48 Y47:Y48 W47:W48 U47:U48 Q47:Q48 O47:O48 M47:M48 K47:K48 I47:I48">
    <cfRule type="expression" dxfId="217" priority="219" stopIfTrue="1">
      <formula>AND(SEARCH("decrease",G43),SEARCH("substantial",G43),SEARCH("No",#REF!))</formula>
    </cfRule>
    <cfRule type="expression" dxfId="216" priority="220" stopIfTrue="1">
      <formula>AND(SEARCH("decrease",G43),SEARCH("moderate",G43),SEARCH("No",#REF!))</formula>
    </cfRule>
  </conditionalFormatting>
  <conditionalFormatting sqref="G43">
    <cfRule type="expression" dxfId="215" priority="217" stopIfTrue="1">
      <formula>AND(SEARCH("decrease",G43),SEARCH("substantial",G43),SEARCH("No",#REF!))</formula>
    </cfRule>
    <cfRule type="expression" dxfId="214" priority="218" stopIfTrue="1">
      <formula>AND(SEARCH("decrease",G43),SEARCH("moderate",G43),SEARCH("No",#REF!))</formula>
    </cfRule>
  </conditionalFormatting>
  <conditionalFormatting sqref="AM43">
    <cfRule type="expression" dxfId="213" priority="215" stopIfTrue="1">
      <formula>AND(SEARCH("decrease",AM43),SEARCH("substantial",AM43),SEARCH("No",#REF!))</formula>
    </cfRule>
    <cfRule type="expression" dxfId="212" priority="216" stopIfTrue="1">
      <formula>AND(SEARCH("decrease",AM43),SEARCH("moderate",AM43),SEARCH("No",#REF!))</formula>
    </cfRule>
  </conditionalFormatting>
  <conditionalFormatting sqref="AQ43">
    <cfRule type="expression" dxfId="211" priority="213" stopIfTrue="1">
      <formula>AND(SEARCH("decrease",AQ43),SEARCH("substantial",AQ43),SEARCH("No",#REF!))</formula>
    </cfRule>
    <cfRule type="expression" dxfId="210" priority="214" stopIfTrue="1">
      <formula>AND(SEARCH("decrease",AQ43),SEARCH("moderate",AQ43),SEARCH("No",#REF!))</formula>
    </cfRule>
  </conditionalFormatting>
  <conditionalFormatting sqref="AU43">
    <cfRule type="expression" dxfId="209" priority="211" stopIfTrue="1">
      <formula>AND(SEARCH("decrease",AU43),SEARCH("substantial",AU43),SEARCH("No",#REF!))</formula>
    </cfRule>
    <cfRule type="expression" dxfId="208" priority="212" stopIfTrue="1">
      <formula>AND(SEARCH("decrease",AU43),SEARCH("moderate",AU43),SEARCH("No",#REF!))</formula>
    </cfRule>
  </conditionalFormatting>
  <conditionalFormatting sqref="BC44">
    <cfRule type="expression" dxfId="207" priority="209" stopIfTrue="1">
      <formula>AND(SEARCH("decrease",BC44),SEARCH("substantial",BC44),SEARCH("No",#REF!))</formula>
    </cfRule>
    <cfRule type="expression" dxfId="206" priority="210" stopIfTrue="1">
      <formula>AND(SEARCH("decrease",BC44),SEARCH("moderate",BC44),SEARCH("No",#REF!))</formula>
    </cfRule>
  </conditionalFormatting>
  <conditionalFormatting sqref="G44">
    <cfRule type="expression" dxfId="205" priority="207" stopIfTrue="1">
      <formula>AND(SEARCH("decrease",G44),SEARCH("substantial",G44),SEARCH("No",#REF!))</formula>
    </cfRule>
    <cfRule type="expression" dxfId="204" priority="208" stopIfTrue="1">
      <formula>AND(SEARCH("decrease",G44),SEARCH("moderate",G44),SEARCH("No",#REF!))</formula>
    </cfRule>
  </conditionalFormatting>
  <conditionalFormatting sqref="CI46 CG46 CE46 CC46 CA46 BY46 BW46 BU46 BS46 BQ46 BO46 BM46 BI46 BG46 BE46 BC46 BA46 AW46 AU46 AS46 AQ46 AO46 AM46 AK46 AI46 AE46 AC46 AA46 W46 U46 S46 Q46 O46 M46 K46 G46">
    <cfRule type="expression" dxfId="203" priority="205" stopIfTrue="1">
      <formula>AND(SEARCH("decrease",G46),SEARCH("substantial",G46),SEARCH("No",#REF!))</formula>
    </cfRule>
    <cfRule type="expression" dxfId="202" priority="206" stopIfTrue="1">
      <formula>AND(SEARCH("decrease",G46),SEARCH("moderate",G46),SEARCH("No",#REF!))</formula>
    </cfRule>
  </conditionalFormatting>
  <conditionalFormatting sqref="I46">
    <cfRule type="expression" dxfId="201" priority="203" stopIfTrue="1">
      <formula>AND(SEARCH("decrease",I46),SEARCH("substantial",I46),SEARCH("No",#REF!))</formula>
    </cfRule>
    <cfRule type="expression" dxfId="200" priority="204" stopIfTrue="1">
      <formula>AND(SEARCH("decrease",I46),SEARCH("moderate",I46),SEARCH("No",#REF!))</formula>
    </cfRule>
  </conditionalFormatting>
  <conditionalFormatting sqref="Y46">
    <cfRule type="expression" dxfId="199" priority="201" stopIfTrue="1">
      <formula>AND(SEARCH("decrease",Y46),SEARCH("substantial",Y46),SEARCH("No",#REF!))</formula>
    </cfRule>
    <cfRule type="expression" dxfId="198" priority="202" stopIfTrue="1">
      <formula>AND(SEARCH("decrease",Y46),SEARCH("moderate",Y46),SEARCH("No",#REF!))</formula>
    </cfRule>
  </conditionalFormatting>
  <conditionalFormatting sqref="AG46">
    <cfRule type="expression" dxfId="197" priority="199" stopIfTrue="1">
      <formula>AND(SEARCH("decrease",AG46),SEARCH("substantial",AG46),SEARCH("No",#REF!))</formula>
    </cfRule>
    <cfRule type="expression" dxfId="196" priority="200" stopIfTrue="1">
      <formula>AND(SEARCH("decrease",AG46),SEARCH("moderate",AG46),SEARCH("No",#REF!))</formula>
    </cfRule>
  </conditionalFormatting>
  <conditionalFormatting sqref="AY46">
    <cfRule type="expression" dxfId="195" priority="197" stopIfTrue="1">
      <formula>AND(SEARCH("decrease",AY46),SEARCH("substantial",AY46),SEARCH("No",#REF!))</formula>
    </cfRule>
    <cfRule type="expression" dxfId="194" priority="198" stopIfTrue="1">
      <formula>AND(SEARCH("decrease",AY46),SEARCH("moderate",AY46),SEARCH("No",#REF!))</formula>
    </cfRule>
  </conditionalFormatting>
  <conditionalFormatting sqref="BK46">
    <cfRule type="expression" dxfId="193" priority="195" stopIfTrue="1">
      <formula>AND(SEARCH("decrease",BK46),SEARCH("substantial",BK46),SEARCH("No",#REF!))</formula>
    </cfRule>
    <cfRule type="expression" dxfId="192" priority="196" stopIfTrue="1">
      <formula>AND(SEARCH("decrease",BK46),SEARCH("moderate",BK46),SEARCH("No",#REF!))</formula>
    </cfRule>
  </conditionalFormatting>
  <conditionalFormatting sqref="CK46">
    <cfRule type="expression" dxfId="191" priority="193" stopIfTrue="1">
      <formula>AND(SEARCH("decrease",CK46),SEARCH("substantial",CK46),SEARCH("No",#REF!))</formula>
    </cfRule>
    <cfRule type="expression" dxfId="190" priority="194" stopIfTrue="1">
      <formula>AND(SEARCH("decrease",CK46),SEARCH("moderate",CK46),SEARCH("No",#REF!))</formula>
    </cfRule>
  </conditionalFormatting>
  <conditionalFormatting sqref="CM46">
    <cfRule type="expression" dxfId="189" priority="191" stopIfTrue="1">
      <formula>AND(SEARCH("decrease",CM46),SEARCH("substantial",CM46),SEARCH("No",#REF!))</formula>
    </cfRule>
    <cfRule type="expression" dxfId="188" priority="192" stopIfTrue="1">
      <formula>AND(SEARCH("decrease",CM46),SEARCH("moderate",CM46),SEARCH("No",#REF!))</formula>
    </cfRule>
  </conditionalFormatting>
  <conditionalFormatting sqref="G53:G55 I53:I55 K53:K55 M53:M55 O53:O55 Q53:Q55 S53:S55 U53:U55 W53:W55 Y53:Y55 AA53:AA55 AC53:AC55 AE53:AE55 AG53:AG55 AI53:AI55 AK53:AK55 AM53:AM55 AO53:AO55 AQ53:AQ55 AS53:AS55 AU53:AU55 AW53:AW55 AY53:AY55 BA53:BA55 BC53:BC55 BE53:BE55 BG53:BG55 BI53:BI55 BK53:BK55 BM53:BM55 BO53:BO55 BQ53:BQ55 BS53:BS55 BU53:BU55 BW53:BW55 BY53:BY55 CA53:CA55 CC53:CC55 CE53:CE55 CG53:CG55 CI53:CI55 BC49 AU49 AQ49 AM49 G49 BS49 BU49 BW49 BY49 CA49 CC49 CE49 CG49 CI49 BQ49 BO49 BM49 BK49 BI49 BG49 S49 AE49 AG49 BE49 BA49 AY49 AW49 AS49 AO49 AK49 AI49 AC49 AA49 Y49 W49 U49 Q49 O49 M49 K49 I49">
    <cfRule type="expression" dxfId="187" priority="189" stopIfTrue="1">
      <formula>AND(SEARCH("decrease",G49),SEARCH("substantial",G49),SEARCH("No",#REF!))</formula>
    </cfRule>
    <cfRule type="expression" dxfId="186" priority="190" stopIfTrue="1">
      <formula>AND(SEARCH("decrease",G49),SEARCH("moderate",G49),SEARCH("No",#REF!))</formula>
    </cfRule>
  </conditionalFormatting>
  <conditionalFormatting sqref="CI50 CG50 CE50 CC50 CA50 BY50 BW50 BU50 BS50 BQ50 BO50 BM50 BI50 BG50 BE50 BC50 BA50 AY50 AW50 AU50 AS50 AQ50 AO50 AM50 AK50 AI50 AG50 AE50 AC50 AA50 Y50 W50 U50 S50 Q50 O50 M50 K50 I50 I52 K52 M52 O52 Q52 S52 U52 W52 Y52 AA52 AC52 AE52 AG52 AI52 AK52 AM52 AO52 AQ52 AS52 AU52 AW52 AY52 BA52 BC52 BE52 BG52 BI52 BM52 BO52 BQ52 BS52 BU52 BW52 BY52 CA52 CC52 CE52 CG52 CI52 BK50:BK52 G50:G52">
    <cfRule type="expression" dxfId="185" priority="187" stopIfTrue="1">
      <formula>AND(SEARCH("decrease",G50),SEARCH("substantial",G50),SEARCH("No",#REF!))</formula>
    </cfRule>
    <cfRule type="expression" dxfId="184" priority="188" stopIfTrue="1">
      <formula>AND(SEARCH("decrease",G50),SEARCH("moderate",G50),SEARCH("No",#REF!))</formula>
    </cfRule>
  </conditionalFormatting>
  <conditionalFormatting sqref="CM51">
    <cfRule type="expression" dxfId="183" priority="173" stopIfTrue="1">
      <formula>AND(SEARCH("decrease",CM51),SEARCH("substantial",CM51),SEARCH("No",#REF!))</formula>
    </cfRule>
    <cfRule type="expression" dxfId="182" priority="174" stopIfTrue="1">
      <formula>AND(SEARCH("decrease",CM51),SEARCH("moderate",CM51),SEARCH("No",#REF!))</formula>
    </cfRule>
  </conditionalFormatting>
  <conditionalFormatting sqref="CI51 CG51 CE51 CC51 CA51 BY51 BW51 BU51 BS51 BQ51 BO51 BM51 BI51 BG51 BE51 BC51 BA51 AW51 AU51 AS51 AQ51 AO51 AM51 AK51 AI51 AE51 AC51 AA51 W51 U51 S51 Q51 O51 M51 K51">
    <cfRule type="expression" dxfId="181" priority="185" stopIfTrue="1">
      <formula>AND(SEARCH("decrease",K51),SEARCH("substantial",K51),SEARCH("No",#REF!))</formula>
    </cfRule>
    <cfRule type="expression" dxfId="180" priority="186" stopIfTrue="1">
      <formula>AND(SEARCH("decrease",K51),SEARCH("moderate",K51),SEARCH("No",#REF!))</formula>
    </cfRule>
  </conditionalFormatting>
  <conditionalFormatting sqref="I51">
    <cfRule type="expression" dxfId="179" priority="183" stopIfTrue="1">
      <formula>AND(SEARCH("decrease",I51),SEARCH("substantial",I51),SEARCH("No",#REF!))</formula>
    </cfRule>
    <cfRule type="expression" dxfId="178" priority="184" stopIfTrue="1">
      <formula>AND(SEARCH("decrease",I51),SEARCH("moderate",I51),SEARCH("No",#REF!))</formula>
    </cfRule>
  </conditionalFormatting>
  <conditionalFormatting sqref="Y51">
    <cfRule type="expression" dxfId="177" priority="181" stopIfTrue="1">
      <formula>AND(SEARCH("decrease",Y51),SEARCH("substantial",Y51),SEARCH("No",#REF!))</formula>
    </cfRule>
    <cfRule type="expression" dxfId="176" priority="182" stopIfTrue="1">
      <formula>AND(SEARCH("decrease",Y51),SEARCH("moderate",Y51),SEARCH("No",#REF!))</formula>
    </cfRule>
  </conditionalFormatting>
  <conditionalFormatting sqref="AG51">
    <cfRule type="expression" dxfId="175" priority="179" stopIfTrue="1">
      <formula>AND(SEARCH("decrease",AG51),SEARCH("substantial",AG51),SEARCH("No",#REF!))</formula>
    </cfRule>
    <cfRule type="expression" dxfId="174" priority="180" stopIfTrue="1">
      <formula>AND(SEARCH("decrease",AG51),SEARCH("moderate",AG51),SEARCH("No",#REF!))</formula>
    </cfRule>
  </conditionalFormatting>
  <conditionalFormatting sqref="AY51">
    <cfRule type="expression" dxfId="173" priority="177" stopIfTrue="1">
      <formula>AND(SEARCH("decrease",AY51),SEARCH("substantial",AY51),SEARCH("No",#REF!))</formula>
    </cfRule>
    <cfRule type="expression" dxfId="172" priority="178" stopIfTrue="1">
      <formula>AND(SEARCH("decrease",AY51),SEARCH("moderate",AY51),SEARCH("No",#REF!))</formula>
    </cfRule>
  </conditionalFormatting>
  <conditionalFormatting sqref="CK51">
    <cfRule type="expression" dxfId="171" priority="175" stopIfTrue="1">
      <formula>AND(SEARCH("decrease",CK51),SEARCH("substantial",CK51),SEARCH("No",#REF!))</formula>
    </cfRule>
    <cfRule type="expression" dxfId="170" priority="176" stopIfTrue="1">
      <formula>AND(SEARCH("decrease",CK51),SEARCH("moderate",CK51),SEARCH("No",#REF!))</formula>
    </cfRule>
  </conditionalFormatting>
  <conditionalFormatting sqref="G56:G59 I56:I59 K56:K59 M56:M59 O56:O59 Q56:Q59 S56:S59 U56:U59 W56:W59 Y56:Y59 AA56:AA59 AC56:AC59 AE56:AE59 AG56:AG59 AI56:AI59 AK56:AK59 AM56:AM59 AO56:AO59 AQ56:AQ59 AS56:AS59 AU56:AU59 AW56:AW59 AY56:AY59 BA56:BA59 BC56:BC59 BE56:BE59 BG56:BG59 BI56:BI59 BK56:BK59 BM56:BM59 BO56:BO59 BQ56:BQ59 BS56:BS59 BU56:BU59 BW56:BW59 BY56:BY59 CA56:CA59 CC56:CC59 CE56:CE59 CG56:CG59 CI56:CI59">
    <cfRule type="expression" dxfId="169" priority="171" stopIfTrue="1">
      <formula>AND(SEARCH("decrease",G56),SEARCH("substantial",G56),SEARCH("No",#REF!))</formula>
    </cfRule>
    <cfRule type="expression" dxfId="168" priority="172" stopIfTrue="1">
      <formula>AND(SEARCH("decrease",G56),SEARCH("moderate",G56),SEARCH("No",#REF!))</formula>
    </cfRule>
  </conditionalFormatting>
  <conditionalFormatting sqref="G60 I60 K60 M60 O60 Q60 S60 U60 W60 Y60 AA60 AC60 AE60 AG60 AI60 AK60 AM60 AO60 AQ60 AS60 AU60 AW60 AY60 BA60 BC60 BE60 BG60 BI60 BK60 BM60 BO60 BQ60 BS60 BU60 BW60 BY60 CA60 CC60 CE60 CG60 CI60">
    <cfRule type="expression" dxfId="167" priority="169" stopIfTrue="1">
      <formula>AND(SEARCH("decrease",G60),SEARCH("substantial",G60),SEARCH("No",#REF!))</formula>
    </cfRule>
    <cfRule type="expression" dxfId="166" priority="170" stopIfTrue="1">
      <formula>AND(SEARCH("decrease",G60),SEARCH("moderate",G60),SEARCH("No",#REF!))</formula>
    </cfRule>
  </conditionalFormatting>
  <conditionalFormatting sqref="G61:G64 I61:I64 K61:K64 M61:M64 O61:O64 Q61:Q64 S61:S64 U61:U64 W61:W64 Y61:Y64 AA61:AA64 AC61:AC64 AE61:AE64 AG61:AG64 AI61:AI64 AK61:AK64 AM61:AM64 AO61:AO64 AQ61:AQ64 AS61:AS64 AU61:AU64 AW61:AW64 AY61:AY64 BA61:BA64 BC61:BC64 BE61:BE64 BG61:BG64 BI61:BI64 BK61:BK64 BM61:BM64 BO61:BO64 BQ61:BQ64 BS61:BS64 BU61:BU64 BW61:BW64 BY61:BY64 CA61:CA64 CC61:CC64 CE61:CE64 CG61:CG64 CI61:CI64">
    <cfRule type="expression" dxfId="165" priority="167" stopIfTrue="1">
      <formula>AND(SEARCH("decrease",G61),SEARCH("substantial",G61),SEARCH("No",#REF!))</formula>
    </cfRule>
    <cfRule type="expression" dxfId="164" priority="168" stopIfTrue="1">
      <formula>AND(SEARCH("decrease",G61),SEARCH("moderate",G61),SEARCH("No",#REF!))</formula>
    </cfRule>
  </conditionalFormatting>
  <conditionalFormatting sqref="CI65 CG65 CE65 CC65 CA65 BY65 BW65 BU65 BS65 BQ65 BO65 BM65 BK65 BI65 BG65 BE65 BC65 BA65 AY65 AW65 AU65 AS65 AQ65 AO65 AM65 AK65 AI65 AG65 AE65 AC65 AA65 Y65 W65 U65 S65 Q65 O65 M65 K65 I65 G65">
    <cfRule type="expression" dxfId="163" priority="165" stopIfTrue="1">
      <formula>AND(SEARCH("decrease",G65),SEARCH("substantial",G65),SEARCH("No",#REF!))</formula>
    </cfRule>
    <cfRule type="expression" dxfId="162" priority="166" stopIfTrue="1">
      <formula>AND(SEARCH("decrease",G65),SEARCH("moderate",G65),SEARCH("No",#REF!))</formula>
    </cfRule>
  </conditionalFormatting>
  <conditionalFormatting sqref="CI66 CG66 CE66 CC66 CA66 BY66 BW66 BU66 BS66 BQ66 BM66 BK66 BI66 BG66 BE66 BC66 BA66 AY66 AW66 AU66 AS66 AQ66 AO66 AM66 AK66 AI66 AG66 AE66 AC66 AA66 Y66 W66 U66 S66 Q66 O66 M66 K66 I66 G66 BO66 BO68:BO71 G68:G71 I68:I71 K68:K71 M68:M71 O68:O71 Q68:Q71 S68:S71 U68:U71 W68:W71 Y68:Y71 AA68:AA71 AC68:AC71 AE68:AE71 AG68:AG71 AI68:AI71 AK68:AK71 AM68:AM71 AO68:AO71 AQ68:AQ71 AS68:AS71 AU68:AU71 AW68:AW71 AY68:AY71 BA68:BA71 BC68:BC71 BE68:BE71 BG68:BG71 BI68:BI71 BK68:BK71 BM68:BM71 BQ68:BQ71 BS68:BS71 BU68:BU71 BW68:BW71 BY68:BY71 CA68:CA71 CC68:CC71 CE68:CE71 CG68:CG71 CI68:CI71">
    <cfRule type="expression" dxfId="161" priority="163" stopIfTrue="1">
      <formula>AND(SEARCH("decrease",G66),SEARCH("substantial",G66),SEARCH("No",#REF!))</formula>
    </cfRule>
    <cfRule type="expression" dxfId="160" priority="164" stopIfTrue="1">
      <formula>AND(SEARCH("decrease",G66),SEARCH("moderate",G66),SEARCH("No",#REF!))</formula>
    </cfRule>
  </conditionalFormatting>
  <conditionalFormatting sqref="CI67 CG67 CE67 CC67 CA67 BY67 BW67 BU67 BS67 BQ67 BM67 BK67 BI67 BG67 BE67 BC67 BA67 AY67 AW67 AU67 AS67 AQ67 AO67 AM67 AK67 AI67 AG67 AE67 AC67 AA67 Y67 W67 U67 S67 Q67 O67 M67 K67 I67 G67 BO67">
    <cfRule type="expression" dxfId="159" priority="161" stopIfTrue="1">
      <formula>AND(SEARCH("decrease",G67),SEARCH("substantial",G67),SEARCH("No",#REF!))</formula>
    </cfRule>
    <cfRule type="expression" dxfId="158" priority="162" stopIfTrue="1">
      <formula>AND(SEARCH("decrease",G67),SEARCH("moderate",G67),SEARCH("No",#REF!))</formula>
    </cfRule>
  </conditionalFormatting>
  <conditionalFormatting sqref="BO72:BO77 G72:G77 I72:I77 K72:K77 M72:M77 O72:O77 Q72:Q77 S72:S77 U72:U77 W72:W77 Y72:Y77 AA72:AA77 AC72:AC77 AE72:AE77 AG72:AG77 AI72:AI77 AK72:AK77 AM72:AM77 AO72:AO77 AQ72:AQ77 AS72:AS77 AU72:AU77 AW72:AW77 AY72:AY77 BA72:BA77 BC72:BC77 BE72:BE77 BG72:BG77 BI72:BI77 BK72:BK77 BM72:BM77 BQ72:BQ77 BS72:BS77 BU72:BU77 BW72:BW77 BY72:BY77 CA72:CA77 CC72:CC77 CE72:CE77 CG72:CG77 CI72:CI77">
    <cfRule type="expression" dxfId="157" priority="159" stopIfTrue="1">
      <formula>AND(SEARCH("decrease",G72),SEARCH("substantial",G72),SEARCH("No",#REF!))</formula>
    </cfRule>
    <cfRule type="expression" dxfId="156" priority="160" stopIfTrue="1">
      <formula>AND(SEARCH("decrease",G72),SEARCH("moderate",G72),SEARCH("No",#REF!))</formula>
    </cfRule>
  </conditionalFormatting>
  <conditionalFormatting sqref="CI82 CG82 CE82 CC82 CA82 BY82 BW82 BU82 BS82 BQ82 BO82 BM82 BK82 BI82 BG82 BE82 BC82 BA82 AY82 AW82 AU82 AS82 AQ82 AO82 AM82 AK82 AI82 AG82 AE82 AC82 AA82 Y82 W82 U82 S82 Q82 O82 M82 K82 I82 G82 BO78:BO80 G78:G80 I78:I80 K78:K80 M78:M80 O78:O80 Q78:Q80 S78:S80 U78:U80 W78:W80 Y78:Y80 AA78:AA80 AC78:AC80 AE78:AE80 AG78:AG80 AI78:AI80 AK78:AK80 AM78:AM80 AO78:AO80 AQ78:AQ80 AS78:AS80 AU78:AU80 AW78:AW80 AY78:AY80 BA78:BA80 BC78:BC80 BE78:BE80 BG78:BG80 BI78:BI80 BK78:BK80 BM78:BM80 BQ78:BQ80 BS78:BS80 BU78:BU80 BW78:BW80 BY78:BY80 CA78:CA80 CC78:CC80 CE78:CE80 CG78:CG80 CI78:CI80">
    <cfRule type="expression" dxfId="155" priority="157" stopIfTrue="1">
      <formula>AND(SEARCH("decrease",G78),SEARCH("substantial",G78),SEARCH("No",#REF!))</formula>
    </cfRule>
    <cfRule type="expression" dxfId="154" priority="158" stopIfTrue="1">
      <formula>AND(SEARCH("decrease",G78),SEARCH("moderate",G78),SEARCH("No",#REF!))</formula>
    </cfRule>
  </conditionalFormatting>
  <conditionalFormatting sqref="G81 I81 K81 M81 O81 Q81 S81 U81 W81 Y81 AA81 AC81 AE81 AG81 AI81 AK81 AM81 AO81 AQ81 AS81 AU81 AW81 AY81 BA81 BC81 BE81 BG81 BI81 BK81 BM81 BO81 BQ81 BS81 BU81 BW81 BY81 CA81 CC81 CE81 CG81 CI81">
    <cfRule type="expression" dxfId="153" priority="155" stopIfTrue="1">
      <formula>AND(SEARCH("decrease",G81),SEARCH("substantial",G81),SEARCH("No",#REF!))</formula>
    </cfRule>
    <cfRule type="expression" dxfId="152" priority="156" stopIfTrue="1">
      <formula>AND(SEARCH("decrease",G81),SEARCH("moderate",G81),SEARCH("No",#REF!))</formula>
    </cfRule>
  </conditionalFormatting>
  <conditionalFormatting sqref="G84:G85 I84:I85 K84:K85 M84:M85 O84:O85 Q84:Q85 S84:S85 U84:U85 W84:W85 Y84:Y85 AA84:AA85 AC84:AC85 AE84:AE85 AG84:AG85 AI84:AI85 AK84:AK85 AM84:AM85 AO84:AO85 AQ84:AQ85 AS84:AS85 AU84:AU85 AW84:AW85 AY84:AY85 BA84:BA85 BC84:BC85 BE84:BE85 BG84:BG85 BI84:BI85 BK84:BK85 BM84:BM85 BO84:BO85 BQ84:BQ85 BS84:BS85 BU84:BU85 BW84:BW85 BY84:BY85 CA84:CA85 CC84:CC85 CE84:CE85 CG84:CG85 CI84:CI85 CI87 CG87 CE87 CC87 CA87 BY87 BW87 BU87 BS87 BQ87 BO87 BM87 BK87 BI87 BG87 BE87 BC87 BA87 AY87 AW87 AU87 AS87 AQ87 AO87 AM87 AK87 AI87 AG87 AE87 AC87 AA87 Y87 W87 U87 S87 Q87 O87 M87 K87 I87 G87">
    <cfRule type="expression" dxfId="151" priority="151" stopIfTrue="1">
      <formula>AND(SEARCH("decrease",G84),SEARCH("substantial",G84),SEARCH("No",#REF!))</formula>
    </cfRule>
    <cfRule type="expression" dxfId="150" priority="152" stopIfTrue="1">
      <formula>AND(SEARCH("decrease",G84),SEARCH("moderate",G84),SEARCH("No",#REF!))</formula>
    </cfRule>
  </conditionalFormatting>
  <conditionalFormatting sqref="CI83 CG83 CE83 CC83 CA83 BY83 BW83 BU83 BS83 BQ83 BO83 BM83 BK83 BI83 BG83 BE83 BC83 BA83 AY83 AW83 AU83 AS83 AQ83 AO83 AM83 AK83 AI83 AG83 AE83 AC83 AA83 Y83 W83 U83 S83 Q83 O83 M83 K83 I83 G83">
    <cfRule type="expression" dxfId="149" priority="149" stopIfTrue="1">
      <formula>AND(SEARCH("decrease",G83),SEARCH("substantial",G83),SEARCH("No",#REF!))</formula>
    </cfRule>
    <cfRule type="expression" dxfId="148" priority="150" stopIfTrue="1">
      <formula>AND(SEARCH("decrease",G83),SEARCH("moderate",G83),SEARCH("No",#REF!))</formula>
    </cfRule>
  </conditionalFormatting>
  <conditionalFormatting sqref="G86 I86 K86 M86 O86 Q86 S86 U86 W86 Y86 AA86 AC86 AE86 AG86 AI86 AK86 AM86 AO86 AQ86 AS86 AU86 AW86 AY86 BA86 BC86 BE86 BG86 BI86 BK86 BM86 BO86 BQ86 BS86 BU86 BW86 BY86 CA86 CC86 CE86 CG86 CI86">
    <cfRule type="expression" dxfId="147" priority="147" stopIfTrue="1">
      <formula>AND(SEARCH("decrease",G86),SEARCH("substantial",G86),SEARCH("No",#REF!))</formula>
    </cfRule>
    <cfRule type="expression" dxfId="146" priority="148" stopIfTrue="1">
      <formula>AND(SEARCH("decrease",G86),SEARCH("moderate",G86),SEARCH("No",#REF!))</formula>
    </cfRule>
  </conditionalFormatting>
  <conditionalFormatting sqref="CI88:CI91 CG88:CG91 CE88:CE91 CC88:CC91 CA88:CA91 BY88:BY91 BW88:BW91 BU88:BU91 BS88:BS91 BQ88:BQ91 BO88:BO91 BM88:BM91 BK88:BK91 BI88:BI91 BG88:BG91 BE88:BE91 BC88:BC91 BA88:BA91 AY88:AY91 AW88:AW91 AU88:AU91 AS88:AS91 AQ88:AQ91 AO88:AO91 AM88:AM91 AK88:AK91 AI88:AI91 AG88:AG91 AE88:AE91 AC88:AC91 AA88:AA91 Y88:Y91 W88:W91 U88:U91 S88:S91 Q88:Q91 O88:O91 M88:M91 K88:K91 I88:I91 G88:G91">
    <cfRule type="expression" dxfId="145" priority="145" stopIfTrue="1">
      <formula>AND(SEARCH("decrease",G88),SEARCH("substantial",G88),SEARCH("No",#REF!))</formula>
    </cfRule>
    <cfRule type="expression" dxfId="144" priority="146" stopIfTrue="1">
      <formula>AND(SEARCH("decrease",G88),SEARCH("moderate",G88),SEARCH("No",#REF!))</formula>
    </cfRule>
  </conditionalFormatting>
  <conditionalFormatting sqref="CI92 CG92 CE92 CC92 CA92 BY92 BW92 BU92 BS92 BQ92 BO92 BM92 BK92 BI92 BG92 BE92 BC92 BA92 AY92 AW92 AU92 AS92 AQ92 AO92 AM92 AK92 AI92 AG92 AE92 AC92 AA92 Y92 W92 U92 S92 Q92 O92 M92 K92 I92 G92">
    <cfRule type="expression" dxfId="143" priority="143" stopIfTrue="1">
      <formula>AND(SEARCH("decrease",G92),SEARCH("substantial",G92),SEARCH("No",#REF!))</formula>
    </cfRule>
    <cfRule type="expression" dxfId="142" priority="144" stopIfTrue="1">
      <formula>AND(SEARCH("decrease",G92),SEARCH("moderate",G92),SEARCH("No",#REF!))</formula>
    </cfRule>
  </conditionalFormatting>
  <conditionalFormatting sqref="G93:G97 I93:I97 K93:K97 M93:M97 O93:O97 Q93:Q97 S93:S97 U93:U97 W93:W97 Y93:Y97 AA93:AA97 AC93:AC97 AE93:AE97 AG93:AG97 AI93:AI97 AK93:AK97 AM93:AM97 AO93:AO97 AQ93:AQ97 AS93:AS97 AU93:AU97 AW93:AW97 AY93:AY97 BA93:BA97 BC93:BC97 BE93:BE97 BG93:BG97 BI93:BI97 BK93:BK97 BM93:BM97 BO93:BO97 BQ93:BQ97 BS93:BS97 BU93:BU97 BW93:BW97 BY93:BY97 CA93:CA97 CC93:CC97 CE93:CE97 CG93:CG97 CI93:CI97">
    <cfRule type="expression" dxfId="141" priority="141" stopIfTrue="1">
      <formula>AND(SEARCH("decrease",G93),SEARCH("substantial",G93),SEARCH("No",#REF!))</formula>
    </cfRule>
    <cfRule type="expression" dxfId="140" priority="142" stopIfTrue="1">
      <formula>AND(SEARCH("decrease",G93),SEARCH("moderate",G93),SEARCH("No",#REF!))</formula>
    </cfRule>
  </conditionalFormatting>
  <conditionalFormatting sqref="CI98 CG98 CE98 CC98 CA98 BY98 BW98 BU98 BS98 BQ98 BO98 BM98 BK98 BI98 BG98 BE98 BC98 BA98 AY98 AW98 AU98 AS98 AQ98 AO98 AM98 AK98 AI98 AG98 AE98 AC98 AA98 Y98 W98 U98 S98 Q98 O98 M98 K98 I98 G98">
    <cfRule type="expression" dxfId="139" priority="139" stopIfTrue="1">
      <formula>AND(SEARCH("decrease",G98),SEARCH("substantial",G98),SEARCH("No",#REF!))</formula>
    </cfRule>
    <cfRule type="expression" dxfId="138" priority="140" stopIfTrue="1">
      <formula>AND(SEARCH("decrease",G98),SEARCH("moderate",G98),SEARCH("No",#REF!))</formula>
    </cfRule>
  </conditionalFormatting>
  <conditionalFormatting sqref="CI99:CI100 CG99:CG100 CE99:CE100 CC99:CC100 CA99:CA100 BY99:BY100 BW99:BW100 BU99:BU100 BS99:BS100 BQ99:BQ100 BO99:BO100 BM99:BM100 BK99:BK100 BI99:BI100 BG99:BG100 BE99:BE100 BC99:BC100 BA99:BA100 AY99:AY100 AW99:AW100 AU99:AU100 AS99:AS100 AQ99:AQ100 AO99:AO100 AM99:AM100 AK99:AK100 AI99:AI100 AG99:AG100 AE99:AE100 AC99:AC100 AA99:AA100 Y99:Y100 W99:W100 U99:U100 S99:S100 Q99:Q100 O99:O100 M99:M100 K99:K100 I99:I100 G99:G100">
    <cfRule type="expression" dxfId="137" priority="137" stopIfTrue="1">
      <formula>AND(SEARCH("decrease",G99),SEARCH("substantial",G99),SEARCH("No",#REF!))</formula>
    </cfRule>
    <cfRule type="expression" dxfId="136" priority="138" stopIfTrue="1">
      <formula>AND(SEARCH("decrease",G99),SEARCH("moderate",G99),SEARCH("No",#REF!))</formula>
    </cfRule>
  </conditionalFormatting>
  <conditionalFormatting sqref="CI101:CI105 CG101:CG105 CE101:CE105 CC101:CC105 CA101:CA105 BY101:BY105 BW101:BW105 BU101:BU105 BS101:BS105 BQ101:BQ105 BO101:BO105 BM101:BM105 BK101:BK105 BI101:BI105 BG101:BG105 BE101:BE105 BC101:BC105 BA101:BA105 AY101:AY105 AW101:AW105 AU101:AU105 AS101:AS105 AQ101:AQ105 AO101:AO105 AM101:AM105 AK101:AK105 AI101:AI105 AG101:AG105 AE101:AE105 AC101:AC105 AA101:AA105 Y101:Y105 W101:W105 U101:U105 S101:S105 Q101:Q105 O101:O105 M101:M105 K101:K105 I101:I105 G101:G105">
    <cfRule type="expression" dxfId="135" priority="135" stopIfTrue="1">
      <formula>AND(SEARCH("decrease",G101),SEARCH("substantial",G101),SEARCH("No",#REF!))</formula>
    </cfRule>
    <cfRule type="expression" dxfId="134" priority="136" stopIfTrue="1">
      <formula>AND(SEARCH("decrease",G101),SEARCH("moderate",G101),SEARCH("No",#REF!))</formula>
    </cfRule>
  </conditionalFormatting>
  <conditionalFormatting sqref="CI106:CI107 CG106:CG107 CE106:CE107 CC106:CC107 CA106:CA107 BY106:BY107 BW106:BW107 BU106:BU107 BS106:BS107 BQ106:BQ107 BO106:BO107 BM106:BM107 BK106:BK107 BI106:BI107 BG106:BG107 BE106:BE107 BC106:BC107 BA106:BA107 AY106:AY107 AW106:AW107 AU106:AU107 AS106:AS107 AQ106:AQ107 AO106:AO107 AM106:AM107 AK106:AK107 AI106:AI107 AG106:AG107 AE106:AE107 AC106:AC107 AA106:AA107 Y106:Y107 W106:W107 U106:U107 S106:S107 Q106:Q107 O106:O107 M106:M107 K106:K107 I106:I107 G106:G107 CI110 CG110 CE110 CC110 CA110 BY110 BW110 BU110 BS110 BQ110 BO110 BM110 BK110 BI110 BG110 BE110 BC110 BA110 AY110 AW110 AU110 AS110 AQ110 AO110 AM110 AK110 AI110 AG110 AE110 AC110 AA110 Y110 W110 U110 S110 Q110 O110 M110 K110 I110 G110">
    <cfRule type="expression" dxfId="133" priority="133" stopIfTrue="1">
      <formula>AND(SEARCH("decrease",G106),SEARCH("substantial",G106),SEARCH("No",#REF!))</formula>
    </cfRule>
    <cfRule type="expression" dxfId="132" priority="134" stopIfTrue="1">
      <formula>AND(SEARCH("decrease",G106),SEARCH("moderate",G106),SEARCH("No",#REF!))</formula>
    </cfRule>
  </conditionalFormatting>
  <conditionalFormatting sqref="CI108 CG108 CE108 CC108 CA108 BY108 BW108 BU108 BS108 BQ108 BO108 BM108 BK108 BI108 BG108 BE108 BC108 BA108 AY108 AW108 AU108 AS108 AQ108 AO108 AM108 AK108 AI108 AG108 AE108 AC108 AA108 Y108 W108 U108 S108 Q108 O108 M108 K108 I108 G108">
    <cfRule type="expression" dxfId="131" priority="131" stopIfTrue="1">
      <formula>AND(SEARCH("decrease",G108),SEARCH("substantial",G108),SEARCH("No",#REF!))</formula>
    </cfRule>
    <cfRule type="expression" dxfId="130" priority="132" stopIfTrue="1">
      <formula>AND(SEARCH("decrease",G108),SEARCH("moderate",G108),SEARCH("No",#REF!))</formula>
    </cfRule>
  </conditionalFormatting>
  <conditionalFormatting sqref="W111">
    <cfRule type="expression" dxfId="129" priority="129" stopIfTrue="1">
      <formula>AND(SEARCH("decrease",W111),SEARCH("substantial",W111),SEARCH("No",#REF!))</formula>
    </cfRule>
    <cfRule type="expression" dxfId="128" priority="130" stopIfTrue="1">
      <formula>AND(SEARCH("decrease",W111),SEARCH("moderate",W111),SEARCH("No",#REF!))</formula>
    </cfRule>
  </conditionalFormatting>
  <conditionalFormatting sqref="M111 K111 I111 G111">
    <cfRule type="expression" dxfId="127" priority="127" stopIfTrue="1">
      <formula>AND(SEARCH("decrease",G111),SEARCH("substantial",G111),SEARCH("No",#REF!))</formula>
    </cfRule>
    <cfRule type="expression" dxfId="126" priority="128" stopIfTrue="1">
      <formula>AND(SEARCH("decrease",G111),SEARCH("moderate",G111),SEARCH("No",#REF!))</formula>
    </cfRule>
  </conditionalFormatting>
  <conditionalFormatting sqref="O111 Q111 S111 U111">
    <cfRule type="expression" dxfId="125" priority="125" stopIfTrue="1">
      <formula>AND(SEARCH("decrease",O111),SEARCH("substantial",O111),SEARCH("No",#REF!))</formula>
    </cfRule>
    <cfRule type="expression" dxfId="124" priority="126" stopIfTrue="1">
      <formula>AND(SEARCH("decrease",O111),SEARCH("moderate",O111),SEARCH("No",#REF!))</formula>
    </cfRule>
  </conditionalFormatting>
  <conditionalFormatting sqref="AC111 AA111">
    <cfRule type="expression" dxfId="123" priority="123" stopIfTrue="1">
      <formula>AND(SEARCH("decrease",AA111),SEARCH("substantial",AA111),SEARCH("No",#REF!))</formula>
    </cfRule>
    <cfRule type="expression" dxfId="122" priority="124" stopIfTrue="1">
      <formula>AND(SEARCH("decrease",AA111),SEARCH("moderate",AA111),SEARCH("No",#REF!))</formula>
    </cfRule>
  </conditionalFormatting>
  <conditionalFormatting sqref="Y111">
    <cfRule type="expression" dxfId="121" priority="121" stopIfTrue="1">
      <formula>AND(SEARCH("decrease",Y111),SEARCH("substantial",Y111),SEARCH("No",#REF!))</formula>
    </cfRule>
    <cfRule type="expression" dxfId="120" priority="122" stopIfTrue="1">
      <formula>AND(SEARCH("decrease",Y111),SEARCH("moderate",Y111),SEARCH("No",#REF!))</formula>
    </cfRule>
  </conditionalFormatting>
  <conditionalFormatting sqref="AK111 AI111 AG111 AE111">
    <cfRule type="expression" dxfId="119" priority="119" stopIfTrue="1">
      <formula>AND(SEARCH("decrease",AE111),SEARCH("substantial",AE111),SEARCH("No",#REF!))</formula>
    </cfRule>
    <cfRule type="expression" dxfId="118" priority="120" stopIfTrue="1">
      <formula>AND(SEARCH("decrease",AE111),SEARCH("moderate",AE111),SEARCH("No",#REF!))</formula>
    </cfRule>
  </conditionalFormatting>
  <conditionalFormatting sqref="AM111 AO111 AQ111 AS111 AU111 AW111 AY111">
    <cfRule type="expression" dxfId="117" priority="117" stopIfTrue="1">
      <formula>AND(SEARCH("decrease",AM111),SEARCH("substantial",AM111),SEARCH("No",#REF!))</formula>
    </cfRule>
    <cfRule type="expression" dxfId="116" priority="118" stopIfTrue="1">
      <formula>AND(SEARCH("decrease",AM111),SEARCH("moderate",AM111),SEARCH("No",#REF!))</formula>
    </cfRule>
  </conditionalFormatting>
  <conditionalFormatting sqref="BA111 BC111 BE111">
    <cfRule type="expression" dxfId="115" priority="115" stopIfTrue="1">
      <formula>AND(SEARCH("decrease",BA111),SEARCH("substantial",BA111),SEARCH("No",#REF!))</formula>
    </cfRule>
    <cfRule type="expression" dxfId="114" priority="116" stopIfTrue="1">
      <formula>AND(SEARCH("decrease",BA111),SEARCH("moderate",BA111),SEARCH("No",#REF!))</formula>
    </cfRule>
  </conditionalFormatting>
  <conditionalFormatting sqref="BG111 BI111 BK111 BM111">
    <cfRule type="expression" dxfId="113" priority="113" stopIfTrue="1">
      <formula>AND(SEARCH("decrease",BG111),SEARCH("substantial",BG111),SEARCH("No",#REF!))</formula>
    </cfRule>
    <cfRule type="expression" dxfId="112" priority="114" stopIfTrue="1">
      <formula>AND(SEARCH("decrease",BG111),SEARCH("moderate",BG111),SEARCH("No",#REF!))</formula>
    </cfRule>
  </conditionalFormatting>
  <conditionalFormatting sqref="BO111 BQ111 BS111 BU111 BW111 BY111 CA111">
    <cfRule type="expression" dxfId="111" priority="111" stopIfTrue="1">
      <formula>AND(SEARCH("decrease",BO111),SEARCH("substantial",BO111),SEARCH("No",#REF!))</formula>
    </cfRule>
    <cfRule type="expression" dxfId="110" priority="112" stopIfTrue="1">
      <formula>AND(SEARCH("decrease",BO111),SEARCH("moderate",BO111),SEARCH("No",#REF!))</formula>
    </cfRule>
  </conditionalFormatting>
  <conditionalFormatting sqref="CC111 CE111 CG111 CI111">
    <cfRule type="expression" dxfId="109" priority="109" stopIfTrue="1">
      <formula>AND(SEARCH("decrease",CC111),SEARCH("substantial",CC111),SEARCH("No",#REF!))</formula>
    </cfRule>
    <cfRule type="expression" dxfId="108" priority="110" stopIfTrue="1">
      <formula>AND(SEARCH("decrease",CC111),SEARCH("moderate",CC111),SEARCH("No",#REF!))</formula>
    </cfRule>
  </conditionalFormatting>
  <conditionalFormatting sqref="CI109 CG109 CE109 CC109 CA109 BY109 BW109 BU109 BS109 BQ109 BO109 BM109 BK109 BI109 BG109 BE109 BC109 BA109 AY109 AW109 AU109 AS109 AQ109 AO109 AM109 AK109 AI109 AG109 AE109 AC109 AA109 Y109 W109 U109 S109 Q109 O109 M109 K109 I109 G109">
    <cfRule type="expression" dxfId="107" priority="107" stopIfTrue="1">
      <formula>AND(SEARCH("decrease",G109),SEARCH("substantial",G109),SEARCH("No",#REF!))</formula>
    </cfRule>
    <cfRule type="expression" dxfId="106" priority="108" stopIfTrue="1">
      <formula>AND(SEARCH("decrease",G109),SEARCH("moderate",G109),SEARCH("No",#REF!))</formula>
    </cfRule>
  </conditionalFormatting>
  <conditionalFormatting sqref="CI112:CI114 CE112:CE114 CC112:CC114 CA112:CA114 BY112:BY114 BW112:BW114 BU112:BU114 BS112:BS114 BQ112:BQ114 BO112:BO114 BM112:BM114 BK112:BK114 BI112:BI114 BG112:BG114 BE112:BE114 BC112:BC114 BA112:BA114 AW112:AW114 AU112:AU114 AS112:AS114 AQ112:AQ114 AO112:AO114 AM112:AM114 AK112:AK114 AI112:AI114 AG112:AG114 AE112:AE114 AC112:AC114 AA112:AA114 Y112:Y114 W112:W114 U112:U114 S112:S114 Q112:Q114 O112:O114 M112:M114 K112:K114 I112:I114 G112:G114 CG112:CG114 AY112:AY114">
    <cfRule type="expression" dxfId="105" priority="105" stopIfTrue="1">
      <formula>AND(SEARCH("decrease",G112),SEARCH("substantial",G112),SEARCH("No",#REF!))</formula>
    </cfRule>
    <cfRule type="expression" dxfId="104" priority="106" stopIfTrue="1">
      <formula>AND(SEARCH("decrease",G112),SEARCH("moderate",G112),SEARCH("No",#REF!))</formula>
    </cfRule>
  </conditionalFormatting>
  <conditionalFormatting sqref="CI115:CI117 CE115:CE117 CC115:CC117 CA115:CA117 BY115:BY117 BW115:BW117 BU115:BU117 BS115:BS117 BQ115:BQ117 BO115:BO117 BM115:BM117 BK115:BK117 BI115:BI117 BG115:BG117 BE115:BE117 BC115:BC117 BA115:BA117 AW115:AW117 AU115:AU117 AS115:AS117 AQ115:AQ117 AO115:AO117 AM115:AM117 AK115:AK117 AI115:AI117 AG115:AG117 AE115:AE117 AC115:AC117 AA115:AA117 Y115:Y117 W115:W117 U115:U117 S115:S117 Q115:Q117 O115:O117 M115:M117 K115:K117 I115:I117 G115:G117 CG115:CG117 AY115:AY117">
    <cfRule type="expression" dxfId="103" priority="103" stopIfTrue="1">
      <formula>AND(SEARCH("decrease",G115),SEARCH("substantial",G115),SEARCH("No",#REF!))</formula>
    </cfRule>
    <cfRule type="expression" dxfId="102" priority="104" stopIfTrue="1">
      <formula>AND(SEARCH("decrease",G115),SEARCH("moderate",G115),SEARCH("No",#REF!))</formula>
    </cfRule>
  </conditionalFormatting>
  <conditionalFormatting sqref="AY119 CG119 G119 I119 K119 M119 O119 Q119 S119 U119 W119 Y119 AA119 AC119 AE119 AG119 AI119 AK119 AM119 AO119 AQ119 AS119 AU119 AW119 BA119 BC119 BE119 BG119 BI119 BK119 BM119 BO119 BQ119 BS119 BU119 BW119 BY119 CA119 CC119 CE119 CI119">
    <cfRule type="expression" dxfId="101" priority="99" stopIfTrue="1">
      <formula>AND(SEARCH("decrease",G119),SEARCH("substantial",G119),SEARCH("No",#REF!))</formula>
    </cfRule>
    <cfRule type="expression" dxfId="100" priority="100" stopIfTrue="1">
      <formula>AND(SEARCH("decrease",G119),SEARCH("moderate",G119),SEARCH("No",#REF!))</formula>
    </cfRule>
  </conditionalFormatting>
  <conditionalFormatting sqref="AY118 CG118 G118 I118 K118 M118 O118 Q118 S118 U118 W118 Y118 AA118 AC118 AE118 AG118 AI118 AK118 AM118 AO118 AQ118 AS118 AU118 AW118 BA118 BC118 BE118 BG118 BI118 BK118 BM118 BO118 BQ118 BS118 BU118 BW118 BY118 CA118 CC118 CE118 CI118">
    <cfRule type="expression" dxfId="99" priority="101" stopIfTrue="1">
      <formula>AND(SEARCH("decrease",G118),SEARCH("substantial",G118),SEARCH("No",#REF!))</formula>
    </cfRule>
    <cfRule type="expression" dxfId="98" priority="102" stopIfTrue="1">
      <formula>AND(SEARCH("decrease",G118),SEARCH("moderate",G118),SEARCH("No",#REF!))</formula>
    </cfRule>
  </conditionalFormatting>
  <conditionalFormatting sqref="G123:G125 I123:I125 K123:K125 M123:M125 O123:O125 Q123:Q125 S123:S125 U123:U125 W123:W125 Y123:Y125 AA123:AA125 AC123:AC125 AE123:AE125 AG123:AG125 AI123:AI125 AK123:AK125 AM123:AM125 AO123:AO125 AQ123:AQ125 AS123:AS125 AU123:AU125 AW123:AW125 AY123:AY125 BA123:BA125 BC123:BC125 BE123:BE125 BG123:BG125 BI123:BI125 BK123:BK125 BM123:BM125 BO123:BO125 BQ123:BQ125 BS123:BS125 BU123:BU125 BW123:BW125 BY123:BY125 CA123:CA125 CC123:CC125 CE123:CE125 CG123:CG125 CI123:CI125 AY120:AY121 CG120:CG121 G120:G121 I120:I121 K120:K121 M120:M121 O120:O121 Q120:Q121 S120:S121 U120:U121 W120:W121 Y120:Y121 AA120:AA121 AC120:AC121 AE120:AE121 AG120:AG121 AI120:AI121 AK120:AK121 AM120:AM121 AO120:AO121 AQ120:AQ121 AS120:AS121 AU120:AU121 AW120:AW121 BA120:BA121 BC120:BC121 BE120:BE121 BG120:BG121 BI120:BI121 BK120:BK121 BM120:BM121 BO120:BO121 BQ120:BQ121 BS120:BS121 BU120:BU121 BW120:BW121 BY120:BY121 CA120:CA121 CC120:CC121 CE120:CE121 CI120:CI121">
    <cfRule type="expression" dxfId="97" priority="97" stopIfTrue="1">
      <formula>AND(SEARCH("decrease",G120),SEARCH("substantial",G120),SEARCH("No",#REF!))</formula>
    </cfRule>
    <cfRule type="expression" dxfId="96" priority="98" stopIfTrue="1">
      <formula>AND(SEARCH("decrease",G120),SEARCH("moderate",G120),SEARCH("No",#REF!))</formula>
    </cfRule>
  </conditionalFormatting>
  <conditionalFormatting sqref="CC122">
    <cfRule type="expression" dxfId="95" priority="69" stopIfTrue="1">
      <formula>AND(SEARCH("decrease",CC122),SEARCH("substantial",CC122),SEARCH("No",#REF!))</formula>
    </cfRule>
    <cfRule type="expression" dxfId="94" priority="70" stopIfTrue="1">
      <formula>AND(SEARCH("decrease",CC122),SEARCH("moderate",CC122),SEARCH("No",#REF!))</formula>
    </cfRule>
  </conditionalFormatting>
  <conditionalFormatting sqref="CE122">
    <cfRule type="expression" dxfId="93" priority="67" stopIfTrue="1">
      <formula>AND(SEARCH("decrease",CE122),SEARCH("substantial",CE122),SEARCH("No",#REF!))</formula>
    </cfRule>
    <cfRule type="expression" dxfId="92" priority="68" stopIfTrue="1">
      <formula>AND(SEARCH("decrease",CE122),SEARCH("moderate",CE122),SEARCH("No",#REF!))</formula>
    </cfRule>
  </conditionalFormatting>
  <conditionalFormatting sqref="G122 I122 K122 M122 O122 Q122 S122 U122 W122 Y122 AA122 AC122 AE122 AG122 AI122 AK122 AM122 AO122 AQ122 AS122 AW122 BC122 BG122 BI122 BU122 CG122 CI122">
    <cfRule type="expression" dxfId="91" priority="95" stopIfTrue="1">
      <formula>AND(SEARCH("decrease",G122),SEARCH("substantial",G122),SEARCH("No",#REF!))</formula>
    </cfRule>
    <cfRule type="expression" dxfId="90" priority="96" stopIfTrue="1">
      <formula>AND(SEARCH("decrease",G122),SEARCH("moderate",G122),SEARCH("No",#REF!))</formula>
    </cfRule>
  </conditionalFormatting>
  <conditionalFormatting sqref="AU122">
    <cfRule type="expression" dxfId="89" priority="93" stopIfTrue="1">
      <formula>AND(SEARCH("decrease",AU122),SEARCH("substantial",AU122),SEARCH("No",#REF!))</formula>
    </cfRule>
    <cfRule type="expression" dxfId="88" priority="94" stopIfTrue="1">
      <formula>AND(SEARCH("decrease",AU122),SEARCH("moderate",AU122),SEARCH("No",#REF!))</formula>
    </cfRule>
  </conditionalFormatting>
  <conditionalFormatting sqref="AY122">
    <cfRule type="expression" dxfId="87" priority="91" stopIfTrue="1">
      <formula>AND(SEARCH("decrease",AY122),SEARCH("substantial",AY122),SEARCH("No",#REF!))</formula>
    </cfRule>
    <cfRule type="expression" dxfId="86" priority="92" stopIfTrue="1">
      <formula>AND(SEARCH("decrease",AY122),SEARCH("moderate",AY122),SEARCH("No",#REF!))</formula>
    </cfRule>
  </conditionalFormatting>
  <conditionalFormatting sqref="BA122">
    <cfRule type="expression" dxfId="85" priority="89" stopIfTrue="1">
      <formula>AND(SEARCH("decrease",BA122),SEARCH("substantial",BA122),SEARCH("No",#REF!))</formula>
    </cfRule>
    <cfRule type="expression" dxfId="84" priority="90" stopIfTrue="1">
      <formula>AND(SEARCH("decrease",BA122),SEARCH("moderate",BA122),SEARCH("No",#REF!))</formula>
    </cfRule>
  </conditionalFormatting>
  <conditionalFormatting sqref="BE122">
    <cfRule type="expression" dxfId="83" priority="87" stopIfTrue="1">
      <formula>AND(SEARCH("decrease",BE122),SEARCH("substantial",BE122),SEARCH("No",#REF!))</formula>
    </cfRule>
    <cfRule type="expression" dxfId="82" priority="88" stopIfTrue="1">
      <formula>AND(SEARCH("decrease",BE122),SEARCH("moderate",BE122),SEARCH("No",#REF!))</formula>
    </cfRule>
  </conditionalFormatting>
  <conditionalFormatting sqref="BK122">
    <cfRule type="expression" dxfId="81" priority="85" stopIfTrue="1">
      <formula>AND(SEARCH("decrease",BK122),SEARCH("substantial",BK122),SEARCH("No",#REF!))</formula>
    </cfRule>
    <cfRule type="expression" dxfId="80" priority="86" stopIfTrue="1">
      <formula>AND(SEARCH("decrease",BK122),SEARCH("moderate",BK122),SEARCH("No",#REF!))</formula>
    </cfRule>
  </conditionalFormatting>
  <conditionalFormatting sqref="BM122">
    <cfRule type="expression" dxfId="79" priority="83" stopIfTrue="1">
      <formula>AND(SEARCH("decrease",BM122),SEARCH("substantial",BM122),SEARCH("No",#REF!))</formula>
    </cfRule>
    <cfRule type="expression" dxfId="78" priority="84" stopIfTrue="1">
      <formula>AND(SEARCH("decrease",BM122),SEARCH("moderate",BM122),SEARCH("No",#REF!))</formula>
    </cfRule>
  </conditionalFormatting>
  <conditionalFormatting sqref="BO122">
    <cfRule type="expression" dxfId="77" priority="81" stopIfTrue="1">
      <formula>AND(SEARCH("decrease",BO122),SEARCH("substantial",BO122),SEARCH("No",#REF!))</formula>
    </cfRule>
    <cfRule type="expression" dxfId="76" priority="82" stopIfTrue="1">
      <formula>AND(SEARCH("decrease",BO122),SEARCH("moderate",BO122),SEARCH("No",#REF!))</formula>
    </cfRule>
  </conditionalFormatting>
  <conditionalFormatting sqref="BQ122">
    <cfRule type="expression" dxfId="75" priority="79" stopIfTrue="1">
      <formula>AND(SEARCH("decrease",BQ122),SEARCH("substantial",BQ122),SEARCH("No",#REF!))</formula>
    </cfRule>
    <cfRule type="expression" dxfId="74" priority="80" stopIfTrue="1">
      <formula>AND(SEARCH("decrease",BQ122),SEARCH("moderate",BQ122),SEARCH("No",#REF!))</formula>
    </cfRule>
  </conditionalFormatting>
  <conditionalFormatting sqref="BS122">
    <cfRule type="expression" dxfId="73" priority="77" stopIfTrue="1">
      <formula>AND(SEARCH("decrease",BS122),SEARCH("substantial",BS122),SEARCH("No",#REF!))</formula>
    </cfRule>
    <cfRule type="expression" dxfId="72" priority="78" stopIfTrue="1">
      <formula>AND(SEARCH("decrease",BS122),SEARCH("moderate",BS122),SEARCH("No",#REF!))</formula>
    </cfRule>
  </conditionalFormatting>
  <conditionalFormatting sqref="BW122">
    <cfRule type="expression" dxfId="71" priority="75" stopIfTrue="1">
      <formula>AND(SEARCH("decrease",BW122),SEARCH("substantial",BW122),SEARCH("No",#REF!))</formula>
    </cfRule>
    <cfRule type="expression" dxfId="70" priority="76" stopIfTrue="1">
      <formula>AND(SEARCH("decrease",BW122),SEARCH("moderate",BW122),SEARCH("No",#REF!))</formula>
    </cfRule>
  </conditionalFormatting>
  <conditionalFormatting sqref="BY122">
    <cfRule type="expression" dxfId="69" priority="73" stopIfTrue="1">
      <formula>AND(SEARCH("decrease",BY122),SEARCH("substantial",BY122),SEARCH("No",#REF!))</formula>
    </cfRule>
    <cfRule type="expression" dxfId="68" priority="74" stopIfTrue="1">
      <formula>AND(SEARCH("decrease",BY122),SEARCH("moderate",BY122),SEARCH("No",#REF!))</formula>
    </cfRule>
  </conditionalFormatting>
  <conditionalFormatting sqref="CA122">
    <cfRule type="expression" dxfId="67" priority="71" stopIfTrue="1">
      <formula>AND(SEARCH("decrease",CA122),SEARCH("substantial",CA122),SEARCH("No",#REF!))</formula>
    </cfRule>
    <cfRule type="expression" dxfId="66" priority="72" stopIfTrue="1">
      <formula>AND(SEARCH("decrease",CA122),SEARCH("moderate",CA122),SEARCH("No",#REF!))</formula>
    </cfRule>
  </conditionalFormatting>
  <conditionalFormatting sqref="G126 I126 K126 M126 O126 Q126 S126 U126 W126 Y126 AA126 AC126 AE126 AG126 AI126 AK126 AM126 AO126 AQ126 AS126 AU126 AW126 AY126 BA126 BC126 BE126 BG126 BI126 BK126 BM126 BO126 BQ126 BS126 BU126 BW126 BY126 CA126 CC126 CE126 CG126 CI126 BG128:BG129 K128:K129 M128:M129 O128:O129 Q128:Q129 S128:S129 U128:U129 W128:W129 Y128:Y129 AA128:AA129 AC128:AC129 AE128:AE129 AG128:AG129 AI128:AI129 AK128:AK129 AQ128:AQ129 AS128:AS129 AU128:AU129 AW128:AW129 AY128:AY129 BA128:BA129 BC128:BC129 BE128:BE129 BI128:BI129 BK128:BK129 BM128:BM129 BO128:BO129 BQ128:BQ129 BS128:BS129 BU128:BU129 BW128:BW129 BY128:BY129 CA128:CA129 CC128:CC129 CE128:CE129 CG128:CG129 CI128:CI129 G128:G129 I128:I129 AM128:AM129 AO128:AO129">
    <cfRule type="expression" dxfId="65" priority="65" stopIfTrue="1">
      <formula>AND(SEARCH("decrease",G126),SEARCH("substantial",G126),SEARCH("No",#REF!))</formula>
    </cfRule>
    <cfRule type="expression" dxfId="64" priority="66" stopIfTrue="1">
      <formula>AND(SEARCH("decrease",G126),SEARCH("moderate",G126),SEARCH("No",#REF!))</formula>
    </cfRule>
  </conditionalFormatting>
  <conditionalFormatting sqref="CI127">
    <cfRule type="expression" dxfId="63" priority="55" stopIfTrue="1">
      <formula>AND(SEARCH("decrease",CI127),SEARCH("substantial",CI127),SEARCH("No",#REF!))</formula>
    </cfRule>
    <cfRule type="expression" dxfId="62" priority="56" stopIfTrue="1">
      <formula>AND(SEARCH("decrease",CI127),SEARCH("moderate",CI127),SEARCH("No",#REF!))</formula>
    </cfRule>
  </conditionalFormatting>
  <conditionalFormatting sqref="CC127 CA127 BY127 BW127">
    <cfRule type="expression" dxfId="61" priority="63" stopIfTrue="1">
      <formula>AND(SEARCH("decrease",BW127),SEARCH("substantial",BW127),SEARCH("No",#REF!))</formula>
    </cfRule>
    <cfRule type="expression" dxfId="60" priority="64" stopIfTrue="1">
      <formula>AND(SEARCH("decrease",BW127),SEARCH("moderate",BW127),SEARCH("No",#REF!))</formula>
    </cfRule>
  </conditionalFormatting>
  <conditionalFormatting sqref="BO127 BM127 BK127 BI127 BG127 BE127 BC127 BA127 AY127 AW127 AU127 AS127 AQ127 AO127 AM127 AK127 AI127 AG127 AE127 AC127 AA127 Y127 W127 U127 S127 Q127 O127 M127 K127 I127 G127">
    <cfRule type="expression" dxfId="59" priority="61" stopIfTrue="1">
      <formula>AND(SEARCH("decrease",G127),SEARCH("substantial",G127),SEARCH("No",#REF!))</formula>
    </cfRule>
    <cfRule type="expression" dxfId="58" priority="62" stopIfTrue="1">
      <formula>AND(SEARCH("decrease",G127),SEARCH("moderate",G127),SEARCH("No",#REF!))</formula>
    </cfRule>
  </conditionalFormatting>
  <conditionalFormatting sqref="CE127 CG127">
    <cfRule type="expression" dxfId="57" priority="59" stopIfTrue="1">
      <formula>AND(SEARCH("decrease",CE127),SEARCH("substantial",CE127),SEARCH("No",#REF!))</formula>
    </cfRule>
    <cfRule type="expression" dxfId="56" priority="60" stopIfTrue="1">
      <formula>AND(SEARCH("decrease",CE127),SEARCH("moderate",CE127),SEARCH("No",#REF!))</formula>
    </cfRule>
  </conditionalFormatting>
  <conditionalFormatting sqref="BU127">
    <cfRule type="expression" dxfId="55" priority="57" stopIfTrue="1">
      <formula>AND(SEARCH("decrease",BU127),SEARCH("substantial",BU127),SEARCH("No",#REF!))</formula>
    </cfRule>
    <cfRule type="expression" dxfId="54" priority="58" stopIfTrue="1">
      <formula>AND(SEARCH("decrease",BU127),SEARCH("moderate",BU127),SEARCH("No",#REF!))</formula>
    </cfRule>
  </conditionalFormatting>
  <conditionalFormatting sqref="BG130:BG134 K130:K134 M130:M134 O130:O134 Q130:Q134 S130:S134 U130:U134 W130:W134 Y130:Y134 AA130:AA134 AC130:AC134 AE130:AE134 AG130:AG134 AI130:AI134 AK130:AK134 AQ130:AQ134 AS130:AS134 AU130:AU134 AW130:AW134 AY130:AY134 BA130:BA134 BC130:BC134 BE130:BE134 BI130:BI134 BK130:BK134 BM130:BM134 BO130:BO134 BQ130:BQ134 BS130:BS134 BU130:BU134 BW130:BW134 BY130:BY134 CA130:CA134 CC130:CC134 CE130:CE134 CG130:CG134 CI130:CI134 G130:G134 I130:I134 AM130:AM134 AO130:AO134">
    <cfRule type="expression" dxfId="53" priority="53" stopIfTrue="1">
      <formula>AND(SEARCH("decrease",G130),SEARCH("substantial",G130),SEARCH("No",#REF!))</formula>
    </cfRule>
    <cfRule type="expression" dxfId="52" priority="54" stopIfTrue="1">
      <formula>AND(SEARCH("decrease",G130),SEARCH("moderate",G130),SEARCH("No",#REF!))</formula>
    </cfRule>
  </conditionalFormatting>
  <conditionalFormatting sqref="BG135 K135 M135 O135 Q135 S135 U135 W135 Y135 AA135 AC135 AE135 AI135 AK135 AQ135 AS135 AU135 AW135 AY135 BA135 BC135 BE135 BI135 BK135 BM135 BO135 BQ135 BS135 BU135 BW135 BY135 CA135 CC135 CE135 CG135 CI135 G135 I135 AG135:AG141 G137:G141 I137:I141 K137:K141 M137:M141 O137:O141 Q137:Q141 S137:S141 U137:U141 W137:W141 Y137:Y141 AA137:AA141 AC137:AC141 AE137:AE141 AI137:AI141 AM137:AM141 AO137:AO141 AS137:AS141 AU137:AU141 BO137:BO141 BQ137:BQ141 BS137:BS141 BU137:BU141 BW137:BW141 BY137:BY141 CA137:CA141 CC137:CC141 CE137:CE141 CG137:CG141 CI137:CI141 AM135 AO135 BG137:BG141 BI137:BI141 BK137:BK141 BM137:BM141 BE137:BE141 AY137:AY141 BA137:BA141 BC137:BC141 AW137:AW141 AQ137:AQ141 AK137:AK141">
    <cfRule type="expression" dxfId="51" priority="51" stopIfTrue="1">
      <formula>AND(SEARCH("decrease",G135),SEARCH("substantial",G135),SEARCH("No",#REF!))</formula>
    </cfRule>
    <cfRule type="expression" dxfId="50" priority="52" stopIfTrue="1">
      <formula>AND(SEARCH("decrease",G135),SEARCH("moderate",G135),SEARCH("No",#REF!))</formula>
    </cfRule>
  </conditionalFormatting>
  <conditionalFormatting sqref="AE136 AK136">
    <cfRule type="expression" dxfId="49" priority="49" stopIfTrue="1">
      <formula>AND(SEARCH("decrease",AE136),SEARCH("substantial",AE136),SEARCH("No",#REF!))</formula>
    </cfRule>
    <cfRule type="expression" dxfId="48" priority="50" stopIfTrue="1">
      <formula>AND(SEARCH("decrease",AE136),SEARCH("moderate",AE136),SEARCH("No",#REF!))</formula>
    </cfRule>
  </conditionalFormatting>
  <conditionalFormatting sqref="CI136 CG136 CE136 CC136 CA136 BY136 BW136 BU136 BS136 BQ136 BO136 BM136 BK136 BI136 BG136 BE136 BC136 BA136 AY136 AW136 AU136 AS136 AQ136 AO136 AM136 AI136 AC136 AA136 Y136 W136 U136 S136 Q136 O136 M136 K136 I136 G136">
    <cfRule type="expression" dxfId="47" priority="47" stopIfTrue="1">
      <formula>AND(SEARCH("decrease",G136),SEARCH("substantial",G136),SEARCH("No",#REF!))</formula>
    </cfRule>
    <cfRule type="expression" dxfId="46" priority="48" stopIfTrue="1">
      <formula>AND(SEARCH("decrease",G136),SEARCH("moderate",G136),SEARCH("No",#REF!))</formula>
    </cfRule>
  </conditionalFormatting>
  <conditionalFormatting sqref="G145 I145 K145 M145 O145 Q145 S145 U145 W145 Y145 AA145 AC145 AE145 AG145 AI145 AM145 AO145 AS145 AU145 BO145 BQ145 BS145 BU145 BW145 BY145 CA145 CC145 CE145 CG145 CI145 AG142:AG143 G142:G143 I142:I143 K142:K143 M142:M143 O142:O143 Q142:Q143 S142:S143 U142:U143 W142:W143 Y142:Y143 AA142:AA143 AC142:AC143 AE142:AE143 AI142:AI143 AM142:AM143 AO142:AO143 AS142:AS143 AU142:AU143 BO142:BO143 BQ142:BQ143 BS142:BS143 BU142:BU143 BW142:BW143 BY142:BY143 CA142:CA143 CC142:CC143 CE142:CE143 CG142:CG143 CI142:CI143 BG142:BG145 BI142:BI145 BK142:BK145 BM142:BM145 BE142:BE145 AY142:AY145 BA142:BA145 BC142:BC145 AW142:AW145 AQ142:AQ145 AK142:AK145">
    <cfRule type="expression" dxfId="45" priority="45" stopIfTrue="1">
      <formula>AND(SEARCH("decrease",G142),SEARCH("substantial",G142),SEARCH("No",#REF!))</formula>
    </cfRule>
    <cfRule type="expression" dxfId="44" priority="46" stopIfTrue="1">
      <formula>AND(SEARCH("decrease",G142),SEARCH("moderate",G142),SEARCH("No",#REF!))</formula>
    </cfRule>
  </conditionalFormatting>
  <conditionalFormatting sqref="G144 I144 K144 M144">
    <cfRule type="expression" dxfId="43" priority="43" stopIfTrue="1">
      <formula>AND(SEARCH("decrease",G144),SEARCH("substantial",G144),SEARCH("No",#REF!))</formula>
    </cfRule>
    <cfRule type="expression" dxfId="42" priority="44" stopIfTrue="1">
      <formula>AND(SEARCH("decrease",G144),SEARCH("moderate",G144),SEARCH("No",#REF!))</formula>
    </cfRule>
  </conditionalFormatting>
  <conditionalFormatting sqref="O144">
    <cfRule type="expression" dxfId="41" priority="41" stopIfTrue="1">
      <formula>AND(SEARCH("decrease",O144),SEARCH("substantial",O144),SEARCH("No",#REF!))</formula>
    </cfRule>
    <cfRule type="expression" dxfId="40" priority="42" stopIfTrue="1">
      <formula>AND(SEARCH("decrease",O144),SEARCH("moderate",O144),SEARCH("No",#REF!))</formula>
    </cfRule>
  </conditionalFormatting>
  <conditionalFormatting sqref="Q144">
    <cfRule type="expression" dxfId="39" priority="39" stopIfTrue="1">
      <formula>AND(SEARCH("decrease",Q144),SEARCH("substantial",Q144),SEARCH("No",#REF!))</formula>
    </cfRule>
    <cfRule type="expression" dxfId="38" priority="40" stopIfTrue="1">
      <formula>AND(SEARCH("decrease",Q144),SEARCH("moderate",Q144),SEARCH("No",#REF!))</formula>
    </cfRule>
  </conditionalFormatting>
  <conditionalFormatting sqref="S144">
    <cfRule type="expression" dxfId="37" priority="37" stopIfTrue="1">
      <formula>AND(SEARCH("decrease",S144),SEARCH("substantial",S144),SEARCH("No",#REF!))</formula>
    </cfRule>
    <cfRule type="expression" dxfId="36" priority="38" stopIfTrue="1">
      <formula>AND(SEARCH("decrease",S144),SEARCH("moderate",S144),SEARCH("No",#REF!))</formula>
    </cfRule>
  </conditionalFormatting>
  <conditionalFormatting sqref="W144">
    <cfRule type="expression" dxfId="35" priority="35" stopIfTrue="1">
      <formula>AND(SEARCH("decrease",W144),SEARCH("substantial",W144),SEARCH("No",#REF!))</formula>
    </cfRule>
    <cfRule type="expression" dxfId="34" priority="36" stopIfTrue="1">
      <formula>AND(SEARCH("decrease",W144),SEARCH("moderate",W144),SEARCH("No",#REF!))</formula>
    </cfRule>
  </conditionalFormatting>
  <conditionalFormatting sqref="U144">
    <cfRule type="expression" dxfId="33" priority="33" stopIfTrue="1">
      <formula>AND(SEARCH("decrease",U144),SEARCH("substantial",U144),SEARCH("No",#REF!))</formula>
    </cfRule>
    <cfRule type="expression" dxfId="32" priority="34" stopIfTrue="1">
      <formula>AND(SEARCH("decrease",U144),SEARCH("moderate",U144),SEARCH("No",#REF!))</formula>
    </cfRule>
  </conditionalFormatting>
  <conditionalFormatting sqref="Y144">
    <cfRule type="expression" dxfId="31" priority="31" stopIfTrue="1">
      <formula>AND(SEARCH("decrease",Y144),SEARCH("substantial",Y144),SEARCH("No",#REF!))</formula>
    </cfRule>
    <cfRule type="expression" dxfId="30" priority="32" stopIfTrue="1">
      <formula>AND(SEARCH("decrease",Y144),SEARCH("moderate",Y144),SEARCH("No",#REF!))</formula>
    </cfRule>
  </conditionalFormatting>
  <conditionalFormatting sqref="AA144">
    <cfRule type="expression" dxfId="29" priority="29" stopIfTrue="1">
      <formula>AND(SEARCH("decrease",AA144),SEARCH("substantial",AA144),SEARCH("No",#REF!))</formula>
    </cfRule>
    <cfRule type="expression" dxfId="28" priority="30" stopIfTrue="1">
      <formula>AND(SEARCH("decrease",AA144),SEARCH("moderate",AA144),SEARCH("No",#REF!))</formula>
    </cfRule>
  </conditionalFormatting>
  <conditionalFormatting sqref="AC144">
    <cfRule type="expression" dxfId="27" priority="27" stopIfTrue="1">
      <formula>AND(SEARCH("decrease",AC144),SEARCH("substantial",AC144),SEARCH("No",#REF!))</formula>
    </cfRule>
    <cfRule type="expression" dxfId="26" priority="28" stopIfTrue="1">
      <formula>AND(SEARCH("decrease",AC144),SEARCH("moderate",AC144),SEARCH("No",#REF!))</formula>
    </cfRule>
  </conditionalFormatting>
  <conditionalFormatting sqref="AE144">
    <cfRule type="expression" dxfId="25" priority="25" stopIfTrue="1">
      <formula>AND(SEARCH("decrease",AE144),SEARCH("substantial",AE144),SEARCH("No",#REF!))</formula>
    </cfRule>
    <cfRule type="expression" dxfId="24" priority="26" stopIfTrue="1">
      <formula>AND(SEARCH("decrease",AE144),SEARCH("moderate",AE144),SEARCH("No",#REF!))</formula>
    </cfRule>
  </conditionalFormatting>
  <conditionalFormatting sqref="AG144">
    <cfRule type="expression" dxfId="23" priority="23" stopIfTrue="1">
      <formula>AND(SEARCH("decrease",AG144),SEARCH("substantial",AG144),SEARCH("No",#REF!))</formula>
    </cfRule>
    <cfRule type="expression" dxfId="22" priority="24" stopIfTrue="1">
      <formula>AND(SEARCH("decrease",AG144),SEARCH("moderate",AG144),SEARCH("No",#REF!))</formula>
    </cfRule>
  </conditionalFormatting>
  <conditionalFormatting sqref="AI144">
    <cfRule type="expression" dxfId="21" priority="21" stopIfTrue="1">
      <formula>AND(SEARCH("decrease",AI144),SEARCH("substantial",AI144),SEARCH("No",#REF!))</formula>
    </cfRule>
    <cfRule type="expression" dxfId="20" priority="22" stopIfTrue="1">
      <formula>AND(SEARCH("decrease",AI144),SEARCH("moderate",AI144),SEARCH("No",#REF!))</formula>
    </cfRule>
  </conditionalFormatting>
  <conditionalFormatting sqref="AM144">
    <cfRule type="expression" dxfId="19" priority="19" stopIfTrue="1">
      <formula>AND(SEARCH("decrease",AM144),SEARCH("substantial",AM144),SEARCH("No",#REF!))</formula>
    </cfRule>
    <cfRule type="expression" dxfId="18" priority="20" stopIfTrue="1">
      <formula>AND(SEARCH("decrease",AM144),SEARCH("moderate",AM144),SEARCH("No",#REF!))</formula>
    </cfRule>
  </conditionalFormatting>
  <conditionalFormatting sqref="AO144">
    <cfRule type="expression" dxfId="17" priority="17" stopIfTrue="1">
      <formula>AND(SEARCH("decrease",AO144),SEARCH("substantial",AO144),SEARCH("No",#REF!))</formula>
    </cfRule>
    <cfRule type="expression" dxfId="16" priority="18" stopIfTrue="1">
      <formula>AND(SEARCH("decrease",AO144),SEARCH("moderate",AO144),SEARCH("No",#REF!))</formula>
    </cfRule>
  </conditionalFormatting>
  <conditionalFormatting sqref="AS144">
    <cfRule type="expression" dxfId="15" priority="15" stopIfTrue="1">
      <formula>AND(SEARCH("decrease",AS144),SEARCH("substantial",AS144),SEARCH("No",#REF!))</formula>
    </cfRule>
    <cfRule type="expression" dxfId="14" priority="16" stopIfTrue="1">
      <formula>AND(SEARCH("decrease",AS144),SEARCH("moderate",AS144),SEARCH("No",#REF!))</formula>
    </cfRule>
  </conditionalFormatting>
  <conditionalFormatting sqref="AU144">
    <cfRule type="expression" dxfId="13" priority="13" stopIfTrue="1">
      <formula>AND(SEARCH("decrease",AU144),SEARCH("substantial",AU144),SEARCH("No",#REF!))</formula>
    </cfRule>
    <cfRule type="expression" dxfId="12" priority="14" stopIfTrue="1">
      <formula>AND(SEARCH("decrease",AU144),SEARCH("moderate",AU144),SEARCH("No",#REF!))</formula>
    </cfRule>
  </conditionalFormatting>
  <conditionalFormatting sqref="BO144">
    <cfRule type="expression" dxfId="11" priority="11" stopIfTrue="1">
      <formula>AND(SEARCH("decrease",BO144),SEARCH("substantial",BO144),SEARCH("No",#REF!))</formula>
    </cfRule>
    <cfRule type="expression" dxfId="10" priority="12" stopIfTrue="1">
      <formula>AND(SEARCH("decrease",BO144),SEARCH("moderate",BO144),SEARCH("No",#REF!))</formula>
    </cfRule>
  </conditionalFormatting>
  <conditionalFormatting sqref="BQ144">
    <cfRule type="expression" dxfId="9" priority="9" stopIfTrue="1">
      <formula>AND(SEARCH("decrease",BQ144),SEARCH("substantial",BQ144),SEARCH("No",#REF!))</formula>
    </cfRule>
    <cfRule type="expression" dxfId="8" priority="10" stopIfTrue="1">
      <formula>AND(SEARCH("decrease",BQ144),SEARCH("moderate",BQ144),SEARCH("No",#REF!))</formula>
    </cfRule>
  </conditionalFormatting>
  <conditionalFormatting sqref="BS144">
    <cfRule type="expression" dxfId="7" priority="7" stopIfTrue="1">
      <formula>AND(SEARCH("decrease",BS144),SEARCH("substantial",BS144),SEARCH("No",#REF!))</formula>
    </cfRule>
    <cfRule type="expression" dxfId="6" priority="8" stopIfTrue="1">
      <formula>AND(SEARCH("decrease",BS144),SEARCH("moderate",BS144),SEARCH("No",#REF!))</formula>
    </cfRule>
  </conditionalFormatting>
  <conditionalFormatting sqref="BU144">
    <cfRule type="expression" dxfId="5" priority="5" stopIfTrue="1">
      <formula>AND(SEARCH("decrease",BU144),SEARCH("substantial",BU144),SEARCH("No",#REF!))</formula>
    </cfRule>
    <cfRule type="expression" dxfId="4" priority="6" stopIfTrue="1">
      <formula>AND(SEARCH("decrease",BU144),SEARCH("moderate",BU144),SEARCH("No",#REF!))</formula>
    </cfRule>
  </conditionalFormatting>
  <conditionalFormatting sqref="G146:G149 I146:I149 K146:K149 M146:M149 O146:O149 Q146:Q149 S146:S149 U146:U149 W146:W149 Y146:Y149 AA146:AA149 AC146:AC149 AE146:AE149 AG146:AG149 AI146:AI149 AM146:AM149 AO146:AO149 AS146:AS149 AU146:AU149 BO146:BO149 BQ146:BQ149 BS146:BS149 BU146:BU149 BW146:BW149 BY146:BY149 CA146:CA149 CC146:CC149 CE146:CE149 CG146:CG149 CI146:CI149 BG146:BG149 BI146:BI149 BK146:BK149 BM146:BM149 BE146:BE149 AY146:AY149 BA146:BA149 BC146:BC149 AW146:AW149 AQ146:AQ149 AK146:AK149">
    <cfRule type="expression" dxfId="3" priority="3" stopIfTrue="1">
      <formula>AND(SEARCH("decrease",G146),SEARCH("substantial",G146),SEARCH("No",#REF!))</formula>
    </cfRule>
    <cfRule type="expression" dxfId="2" priority="4" stopIfTrue="1">
      <formula>AND(SEARCH("decrease",G146),SEARCH("moderate",G146),SEARCH("No",#REF!))</formula>
    </cfRule>
  </conditionalFormatting>
  <conditionalFormatting sqref="G150 I150 K150 M150 O150 Q150 S150 U150 W150 Y150 AA150 AC150 AE150 AG150 AI150 AM150 AO150 AS150 AU150 BO150 BQ150 BS150 BU150 BW150 BY150 CA150 CC150 CE150 CG150 CI150 BG150 BI150 BK150 BM150 BE150 AY150 BA150 BC150 AW150 AQ150 AK150">
    <cfRule type="expression" dxfId="1" priority="1" stopIfTrue="1">
      <formula>AND(SEARCH("decrease",G150),SEARCH("substantial",G150),SEARCH("No",#REF!))</formula>
    </cfRule>
    <cfRule type="expression" dxfId="0" priority="2" stopIfTrue="1">
      <formula>AND(SEARCH("decrease",G150),SEARCH("moderate",G150),SEARCH("No",#REF!))</formula>
    </cfRule>
  </conditionalFormatting>
  <pageMargins left="0.75" right="0.75" top="1" bottom="1" header="0.5" footer="0.5"/>
  <pageSetup orientation="landscape" verticalDpi="598" r:id="rId1"/>
  <headerFooter>
    <oddHeader>&amp;RCPPE, pg. &amp;P</oddHeader>
    <oddFooter>&amp;LFOTG, Section V
Conservation Practice Physical Effects (CPPE)&amp;RNRCS, CO
April 2016</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7</vt:i4>
      </vt:variant>
    </vt:vector>
  </HeadingPairs>
  <TitlesOfParts>
    <vt:vector size="12" baseType="lpstr">
      <vt:lpstr>Intro</vt:lpstr>
      <vt:lpstr>CPPE_CO_2017</vt:lpstr>
      <vt:lpstr>Practice CPPE Rational</vt:lpstr>
      <vt:lpstr>Practice Review Tool</vt:lpstr>
      <vt:lpstr>Rational</vt:lpstr>
      <vt:lpstr>CPS</vt:lpstr>
      <vt:lpstr>Lookup</vt:lpstr>
      <vt:lpstr>Intro!Print_Area</vt:lpstr>
      <vt:lpstr>'Practice CPPE Rational'!Print_Area</vt:lpstr>
      <vt:lpstr>'Practice Review Tool'!Print_Area</vt:lpstr>
      <vt:lpstr>CPPE_CO_2017!Print_Titles</vt:lpstr>
      <vt:lpstr>Rational!Print_Titles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Garcia, Chanda - NRCS, Denver, CO</dc:creator>
  <cp:keywords>CPPE, Effects, Conservation </cp:keywords>
  <dc:description>There's no password, just click OK</dc:description>
  <cp:lastModifiedBy>Pettie, Chanda - NRCS, Denver, CO</cp:lastModifiedBy>
  <cp:lastPrinted>2016-09-17T14:23:29Z</cp:lastPrinted>
  <dcterms:created xsi:type="dcterms:W3CDTF">2016-04-01T19:54:26Z</dcterms:created>
  <dcterms:modified xsi:type="dcterms:W3CDTF">2016-09-28T13:42:10Z</dcterms:modified>
</cp:coreProperties>
</file>