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tabRatio="860" activeTab="0"/>
  </bookViews>
  <sheets>
    <sheet name="Example" sheetId="1" r:id="rId1"/>
  </sheets>
  <definedNames>
    <definedName name="_xlnm.Print_Area" localSheetId="0">'Example'!$A$1:$L$111</definedName>
  </definedNames>
  <calcPr fullCalcOnLoad="1"/>
</workbook>
</file>

<file path=xl/sharedStrings.xml><?xml version="1.0" encoding="utf-8"?>
<sst xmlns="http://schemas.openxmlformats.org/spreadsheetml/2006/main" count="95" uniqueCount="86">
  <si>
    <t>Materials</t>
  </si>
  <si>
    <t>Equipment/Installation</t>
  </si>
  <si>
    <t>Labor</t>
  </si>
  <si>
    <t>Mobilization</t>
  </si>
  <si>
    <t>Risk</t>
  </si>
  <si>
    <t>Cost/Unit</t>
  </si>
  <si>
    <t>Forgone Income</t>
  </si>
  <si>
    <t xml:space="preserve">Acquisition of Technical Knowledge </t>
  </si>
  <si>
    <t>Operation &amp; Maintenance</t>
  </si>
  <si>
    <t>Unit for Cost Estimate:</t>
  </si>
  <si>
    <t>Practice Life (Years):</t>
  </si>
  <si>
    <t>Discount Rate (%/Year):</t>
  </si>
  <si>
    <t>None</t>
  </si>
  <si>
    <t>Total Cost Estimate:</t>
  </si>
  <si>
    <t>Statewide</t>
  </si>
  <si>
    <t>Administration &amp; Permit Costs</t>
  </si>
  <si>
    <t>Geographic Area:</t>
  </si>
  <si>
    <t>Acre</t>
  </si>
  <si>
    <t>Cost Data</t>
  </si>
  <si>
    <t>Typical Implementation Scenario</t>
  </si>
  <si>
    <t>Included in Materials</t>
  </si>
  <si>
    <t>NA</t>
  </si>
  <si>
    <t>Soil test</t>
  </si>
  <si>
    <t>Tissue testing</t>
  </si>
  <si>
    <t>Nutrient budget</t>
  </si>
  <si>
    <t>Record Keeping</t>
  </si>
  <si>
    <t>Chemi-gation plan</t>
  </si>
  <si>
    <t>Manure Nutrient Testing</t>
  </si>
  <si>
    <t>$/Acre</t>
  </si>
  <si>
    <t>Frequency*</t>
  </si>
  <si>
    <t>* Frequency - Percent of acres receiving treatment each year (10/40 ac/yr = .25), or percent of years treated (1/5 yrs = .20)</t>
  </si>
  <si>
    <t>Total $/Acre</t>
  </si>
  <si>
    <t xml:space="preserve">    Soil Test $/Each:</t>
  </si>
  <si>
    <t>Grid Spacing (ft)</t>
  </si>
  <si>
    <t>Samples/Acre</t>
  </si>
  <si>
    <t xml:space="preserve"> </t>
  </si>
  <si>
    <t>Sugar Beet by product, $0/Ton (free from sugar plant).</t>
  </si>
  <si>
    <t>Transportation cost from sugar plant to field = $30/Ton</t>
  </si>
  <si>
    <t>Field Application Rate = 2 Tons/Acre</t>
  </si>
  <si>
    <t>Field Application Cost = $12/Acre</t>
  </si>
  <si>
    <t>Total Cost ($/Ac) =</t>
  </si>
  <si>
    <t>* Soil Sampling Cost:</t>
  </si>
  <si>
    <t>Nutrient Management - Describe the typical scenario, site, setting, size, resource concern addressed and associated practices.</t>
  </si>
  <si>
    <t>Chlorophyll Meter ($/Acre)</t>
  </si>
  <si>
    <t>Meter cost:</t>
  </si>
  <si>
    <t xml:space="preserve">   Meter Life (Years):</t>
  </si>
  <si>
    <t xml:space="preserve">   Acres Served:</t>
  </si>
  <si>
    <t>Stalk Testing ($/Acre)</t>
  </si>
  <si>
    <t xml:space="preserve">   Plant Tissue Analysis $/Each:</t>
  </si>
  <si>
    <t xml:space="preserve">   Times sampled per year:</t>
  </si>
  <si>
    <t xml:space="preserve">   Years between samples:</t>
  </si>
  <si>
    <t xml:space="preserve">   Stalk Test Cost $/Acre/Year:</t>
  </si>
  <si>
    <t xml:space="preserve">     Manure sample collection cost:</t>
  </si>
  <si>
    <t xml:space="preserve">     Sampling times per year:</t>
  </si>
  <si>
    <t xml:space="preserve">     Manure Testing $/CAFO/Year:</t>
  </si>
  <si>
    <t xml:space="preserve">     Manure Testing $/Acre/Year:</t>
  </si>
  <si>
    <t xml:space="preserve">     Purchase GPS (VRT or YMS) Mapping/Control System:</t>
  </si>
  <si>
    <t xml:space="preserve">     Acres served:</t>
  </si>
  <si>
    <t xml:space="preserve">     Equipment Life (Years):</t>
  </si>
  <si>
    <t xml:space="preserve">     Amortized Cost ($/Acre/Year):</t>
  </si>
  <si>
    <t xml:space="preserve">     GPS Subscription Cost ($/Acre/Year):</t>
  </si>
  <si>
    <t xml:space="preserve">     Total Cost ($/Acre/Year):</t>
  </si>
  <si>
    <t xml:space="preserve">   Meter Test Cost $/Ac/Yr:</t>
  </si>
  <si>
    <t xml:space="preserve">    Sample cost $/Acre (see table):</t>
  </si>
  <si>
    <t xml:space="preserve">   Sample cost $/Acre (see table):</t>
  </si>
  <si>
    <t xml:space="preserve">     Analysis cost ($/Sample):</t>
  </si>
  <si>
    <t>* Tissue Testing Cost (two methods):</t>
  </si>
  <si>
    <t>* Manure testing cost:</t>
  </si>
  <si>
    <t>Ph Management</t>
  </si>
  <si>
    <t>Item (*See notes below)</t>
  </si>
  <si>
    <t>Example of how to develop cost data for a management (annual) practice.</t>
  </si>
  <si>
    <t>* Ph Management</t>
  </si>
  <si>
    <t>The land user can use a variety of methods to manage soil acidity, including applying lime, sugar beet by-products, soil amendments, managing irrigation water or similar activities.  While a financial assistance program may not directly pay for materials, we can use one or more of these methods to estimate a reasonable cost of achieving the management goal.  For this scenario the typical cost of managing pH is estimated by using sugar beet by-products:</t>
  </si>
  <si>
    <t xml:space="preserve">     Typical Acres:</t>
  </si>
  <si>
    <t>* High-Tower Spray Technology</t>
  </si>
  <si>
    <t>Precision Spray Technology</t>
  </si>
  <si>
    <t>Overlap Reduction Technology</t>
  </si>
  <si>
    <t>* Overlap Reduction Technology</t>
  </si>
  <si>
    <t>Cost:</t>
  </si>
  <si>
    <t>Life (Years):</t>
  </si>
  <si>
    <t>Acres/Year:</t>
  </si>
  <si>
    <t>Cost/Acre/Year:</t>
  </si>
  <si>
    <t>No additional labor or tractor operating cost, replaces existing spray rig.</t>
  </si>
  <si>
    <t>This equipment is required to implement this management practice.  The land user can rent, purchase or lease the equipment.</t>
  </si>
  <si>
    <t>Procure precision agriculture equipment to spray pesticide: High-pressure, low-volume and reduce chemical drift.</t>
  </si>
  <si>
    <t>The purchase price represents the cost of acquiring the equipment and does not infer that the land user actually purchases the equipment.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</si>
</sst>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"/>
    <numFmt numFmtId="170" formatCode="&quot;$&quot;#,##0.000"/>
    <numFmt numFmtId="171" formatCode="&quot;$&quot;#,##0"/>
    <numFmt numFmtId="172" formatCode="General_)"/>
    <numFmt numFmtId="173" formatCode="0_)"/>
    <numFmt numFmtId="174" formatCode="0.0_)"/>
    <numFmt numFmtId="175" formatCode="#,##0.0_);\(#,##0.0\)"/>
    <numFmt numFmtId="176" formatCode="0.000_)"/>
    <numFmt numFmtId="177" formatCode="0.00_)"/>
    <numFmt numFmtId="178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9" fontId="6" fillId="33" borderId="0" xfId="0" applyNumberFormat="1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68" fontId="6" fillId="33" borderId="14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/>
    </xf>
    <xf numFmtId="168" fontId="6" fillId="33" borderId="14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8" fontId="1" fillId="33" borderId="17" xfId="0" applyNumberFormat="1" applyFont="1" applyFill="1" applyBorder="1" applyAlignment="1">
      <alignment/>
    </xf>
    <xf numFmtId="168" fontId="6" fillId="33" borderId="0" xfId="0" applyNumberFormat="1" applyFont="1" applyFill="1" applyAlignment="1">
      <alignment/>
    </xf>
    <xf numFmtId="16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7" fontId="1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168" fontId="6" fillId="33" borderId="0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left" indent="1"/>
    </xf>
    <xf numFmtId="0" fontId="4" fillId="33" borderId="13" xfId="0" applyFont="1" applyFill="1" applyBorder="1" applyAlignment="1">
      <alignment horizontal="left" indent="1"/>
    </xf>
    <xf numFmtId="0" fontId="0" fillId="33" borderId="13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center"/>
    </xf>
    <xf numFmtId="168" fontId="6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 quotePrefix="1">
      <alignment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  <xf numFmtId="168" fontId="6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8" fontId="0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168" fontId="0" fillId="33" borderId="17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168" fontId="9" fillId="33" borderId="0" xfId="0" applyNumberFormat="1" applyFont="1" applyFill="1" applyAlignment="1">
      <alignment horizontal="center"/>
    </xf>
    <xf numFmtId="171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68" fontId="6" fillId="33" borderId="0" xfId="0" applyNumberFormat="1" applyFont="1" applyFill="1" applyAlignment="1">
      <alignment horizontal="center"/>
    </xf>
    <xf numFmtId="168" fontId="1" fillId="33" borderId="0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1" fontId="0" fillId="33" borderId="0" xfId="0" applyNumberFormat="1" applyFont="1" applyFill="1" applyBorder="1" applyAlignment="1">
      <alignment horizontal="center"/>
    </xf>
    <xf numFmtId="8" fontId="0" fillId="33" borderId="0" xfId="0" applyNumberFormat="1" applyFont="1" applyFill="1" applyBorder="1" applyAlignment="1">
      <alignment horizontal="center"/>
    </xf>
    <xf numFmtId="8" fontId="4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indent="2"/>
    </xf>
    <xf numFmtId="0" fontId="4" fillId="33" borderId="10" xfId="0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168" fontId="7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 quotePrefix="1">
      <alignment horizontal="left" indent="1"/>
    </xf>
    <xf numFmtId="0" fontId="10" fillId="0" borderId="0" xfId="0" applyFont="1" applyAlignment="1">
      <alignment/>
    </xf>
    <xf numFmtId="171" fontId="6" fillId="33" borderId="0" xfId="0" applyNumberFormat="1" applyFont="1" applyFill="1" applyBorder="1" applyAlignment="1">
      <alignment/>
    </xf>
    <xf numFmtId="168" fontId="0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7"/>
  <sheetViews>
    <sheetView tabSelected="1" zoomScalePageLayoutView="0" workbookViewId="0" topLeftCell="A1">
      <selection activeCell="B78" sqref="B78"/>
    </sheetView>
  </sheetViews>
  <sheetFormatPr defaultColWidth="9.140625" defaultRowHeight="12.75"/>
  <cols>
    <col min="1" max="1" width="2.8515625" style="1" customWidth="1"/>
    <col min="2" max="2" width="30.7109375" style="1" customWidth="1"/>
    <col min="3" max="3" width="29.00390625" style="1" customWidth="1"/>
    <col min="4" max="4" width="21.00390625" style="1" customWidth="1"/>
    <col min="5" max="5" width="16.28125" style="1" customWidth="1"/>
    <col min="6" max="6" width="15.8515625" style="1" customWidth="1"/>
    <col min="7" max="7" width="10.57421875" style="1" customWidth="1"/>
    <col min="8" max="10" width="9.140625" style="1" customWidth="1"/>
    <col min="11" max="11" width="2.421875" style="1" customWidth="1"/>
    <col min="12" max="12" width="11.28125" style="1" customWidth="1"/>
    <col min="13" max="13" width="20.00390625" style="1" customWidth="1"/>
    <col min="14" max="14" width="11.140625" style="1" customWidth="1"/>
    <col min="15" max="16384" width="9.140625" style="1" customWidth="1"/>
  </cols>
  <sheetData>
    <row r="2" ht="18">
      <c r="B2" s="79" t="s">
        <v>70</v>
      </c>
    </row>
    <row r="4" spans="2:10" ht="15.75">
      <c r="B4" s="29" t="s">
        <v>18</v>
      </c>
      <c r="J4" s="3"/>
    </row>
    <row r="5" spans="2:10" ht="12.75">
      <c r="B5" s="5" t="s">
        <v>19</v>
      </c>
      <c r="C5" s="6"/>
      <c r="D5" s="6"/>
      <c r="E5" s="6"/>
      <c r="F5" s="7"/>
      <c r="G5" s="7"/>
      <c r="H5" s="7"/>
      <c r="I5" s="7"/>
      <c r="J5" s="8"/>
    </row>
    <row r="6" spans="2:10" ht="12.75">
      <c r="B6" s="9" t="s">
        <v>42</v>
      </c>
      <c r="C6" s="10"/>
      <c r="D6" s="10"/>
      <c r="E6" s="10"/>
      <c r="F6" s="11"/>
      <c r="G6" s="11"/>
      <c r="H6" s="11"/>
      <c r="I6" s="11"/>
      <c r="J6" s="12"/>
    </row>
    <row r="7" spans="2:10" ht="12.75">
      <c r="B7" s="9"/>
      <c r="C7" s="10"/>
      <c r="D7" s="10"/>
      <c r="E7" s="10"/>
      <c r="F7" s="11"/>
      <c r="G7" s="11"/>
      <c r="H7" s="11"/>
      <c r="I7" s="11"/>
      <c r="J7" s="12"/>
    </row>
    <row r="8" spans="2:11" ht="12.75">
      <c r="B8" s="14" t="s">
        <v>16</v>
      </c>
      <c r="C8" s="15" t="s">
        <v>14</v>
      </c>
      <c r="D8" s="10"/>
      <c r="E8" s="10"/>
      <c r="F8" s="4"/>
      <c r="G8" s="11"/>
      <c r="H8" s="11"/>
      <c r="I8" s="11"/>
      <c r="J8" s="12"/>
      <c r="K8" s="28"/>
    </row>
    <row r="9" spans="2:10" ht="12.75">
      <c r="B9" s="13"/>
      <c r="C9" s="11"/>
      <c r="D9" s="10"/>
      <c r="E9" s="10"/>
      <c r="F9" s="4"/>
      <c r="G9" s="11"/>
      <c r="H9" s="11"/>
      <c r="I9" s="11"/>
      <c r="J9" s="12"/>
    </row>
    <row r="10" spans="2:10" ht="12.75">
      <c r="B10" s="14" t="s">
        <v>9</v>
      </c>
      <c r="C10" s="15" t="s">
        <v>17</v>
      </c>
      <c r="D10" s="10"/>
      <c r="E10" s="10"/>
      <c r="F10" s="4"/>
      <c r="G10" s="11"/>
      <c r="H10" s="11"/>
      <c r="I10" s="11"/>
      <c r="J10" s="12"/>
    </row>
    <row r="11" spans="2:10" ht="12.75">
      <c r="B11" s="14" t="s">
        <v>10</v>
      </c>
      <c r="C11" s="16">
        <v>1</v>
      </c>
      <c r="D11" s="10"/>
      <c r="E11" s="10"/>
      <c r="F11" s="4"/>
      <c r="G11" s="11"/>
      <c r="H11" s="11"/>
      <c r="I11" s="11"/>
      <c r="J11" s="12"/>
    </row>
    <row r="12" spans="2:10" ht="12.75">
      <c r="B12" s="14" t="s">
        <v>11</v>
      </c>
      <c r="C12" s="17">
        <v>0.05</v>
      </c>
      <c r="D12" s="11"/>
      <c r="E12" s="10"/>
      <c r="F12" s="4"/>
      <c r="G12" s="11"/>
      <c r="H12" s="11"/>
      <c r="I12" s="11"/>
      <c r="J12" s="23" t="s">
        <v>5</v>
      </c>
    </row>
    <row r="13" spans="2:10" ht="12.75">
      <c r="B13" s="18"/>
      <c r="C13" s="11"/>
      <c r="D13" s="11"/>
      <c r="E13" s="11"/>
      <c r="F13" s="19"/>
      <c r="G13" s="11"/>
      <c r="H13" s="11"/>
      <c r="I13" s="11"/>
      <c r="J13" s="24"/>
    </row>
    <row r="14" spans="2:10" ht="12.75">
      <c r="B14" s="20" t="s">
        <v>0</v>
      </c>
      <c r="C14" s="11"/>
      <c r="D14" s="11"/>
      <c r="E14" s="11"/>
      <c r="F14" s="11"/>
      <c r="G14" s="11"/>
      <c r="H14" s="11"/>
      <c r="I14" s="11"/>
      <c r="J14" s="25">
        <f>+E26</f>
        <v>20.192</v>
      </c>
    </row>
    <row r="15" spans="2:10" ht="12.75">
      <c r="B15" s="20"/>
      <c r="C15" s="11"/>
      <c r="D15" s="11"/>
      <c r="E15" s="11"/>
      <c r="F15" s="11"/>
      <c r="G15" s="11"/>
      <c r="H15" s="11"/>
      <c r="I15" s="11"/>
      <c r="J15" s="25"/>
    </row>
    <row r="16" spans="2:10" ht="12.75">
      <c r="B16" s="39" t="s">
        <v>69</v>
      </c>
      <c r="C16" s="41" t="s">
        <v>28</v>
      </c>
      <c r="D16" s="41" t="s">
        <v>29</v>
      </c>
      <c r="E16" s="41" t="s">
        <v>31</v>
      </c>
      <c r="F16" s="11"/>
      <c r="G16" s="11"/>
      <c r="H16" s="11"/>
      <c r="I16" s="11"/>
      <c r="J16" s="25"/>
    </row>
    <row r="17" spans="2:10" ht="12.75">
      <c r="B17" s="38" t="s">
        <v>22</v>
      </c>
      <c r="C17" s="42">
        <v>6.9</v>
      </c>
      <c r="D17" s="43">
        <f>1/3</f>
        <v>0.3333333333333333</v>
      </c>
      <c r="E17" s="49">
        <f aca="true" t="shared" si="0" ref="E17:E25">+C17*D17</f>
        <v>2.3</v>
      </c>
      <c r="F17" s="11"/>
      <c r="G17" s="11"/>
      <c r="H17" s="11"/>
      <c r="I17" s="11"/>
      <c r="J17" s="12"/>
    </row>
    <row r="18" spans="2:10" ht="12.75">
      <c r="B18" s="38" t="s">
        <v>23</v>
      </c>
      <c r="C18" s="42">
        <v>0.55</v>
      </c>
      <c r="D18" s="43">
        <v>0.2</v>
      </c>
      <c r="E18" s="49">
        <f t="shared" si="0"/>
        <v>0.11000000000000001</v>
      </c>
      <c r="F18" s="11"/>
      <c r="G18" s="11"/>
      <c r="H18" s="11"/>
      <c r="I18" s="11"/>
      <c r="J18" s="12"/>
    </row>
    <row r="19" spans="2:10" ht="12.75">
      <c r="B19" s="38" t="s">
        <v>68</v>
      </c>
      <c r="C19" s="42">
        <v>72</v>
      </c>
      <c r="D19" s="43">
        <v>0.125</v>
      </c>
      <c r="E19" s="49">
        <f t="shared" si="0"/>
        <v>9</v>
      </c>
      <c r="F19" s="11"/>
      <c r="G19" s="11"/>
      <c r="H19" s="11"/>
      <c r="I19" s="11"/>
      <c r="J19" s="12"/>
    </row>
    <row r="20" spans="2:10" ht="12.75">
      <c r="B20" s="38" t="s">
        <v>76</v>
      </c>
      <c r="C20" s="42">
        <v>5.89</v>
      </c>
      <c r="D20" s="43">
        <v>1</v>
      </c>
      <c r="E20" s="49">
        <f t="shared" si="0"/>
        <v>5.89</v>
      </c>
      <c r="F20" s="11"/>
      <c r="G20" s="11"/>
      <c r="H20" s="11"/>
      <c r="I20" s="11"/>
      <c r="J20" s="12"/>
    </row>
    <row r="21" spans="2:10" ht="12.75">
      <c r="B21" s="38" t="s">
        <v>27</v>
      </c>
      <c r="C21" s="42">
        <v>0.56</v>
      </c>
      <c r="D21" s="43">
        <v>0.2</v>
      </c>
      <c r="E21" s="49">
        <f t="shared" si="0"/>
        <v>0.11200000000000002</v>
      </c>
      <c r="F21" s="11"/>
      <c r="G21" s="11"/>
      <c r="H21" s="11"/>
      <c r="I21" s="11"/>
      <c r="J21" s="12"/>
    </row>
    <row r="22" spans="2:10" ht="12.75">
      <c r="B22" s="38" t="s">
        <v>75</v>
      </c>
      <c r="C22" s="42">
        <v>1.93</v>
      </c>
      <c r="D22" s="43">
        <v>1</v>
      </c>
      <c r="E22" s="49">
        <f>+C22*D22</f>
        <v>1.93</v>
      </c>
      <c r="F22" s="11"/>
      <c r="G22" s="11"/>
      <c r="H22" s="11"/>
      <c r="I22" s="11"/>
      <c r="J22" s="12"/>
    </row>
    <row r="23" spans="2:10" ht="12.75">
      <c r="B23" s="38" t="s">
        <v>26</v>
      </c>
      <c r="C23" s="42">
        <v>0.5</v>
      </c>
      <c r="D23" s="43">
        <v>0</v>
      </c>
      <c r="E23" s="49">
        <f t="shared" si="0"/>
        <v>0</v>
      </c>
      <c r="F23" s="11"/>
      <c r="G23" s="11"/>
      <c r="H23" s="11"/>
      <c r="I23" s="11"/>
      <c r="J23" s="12"/>
    </row>
    <row r="24" spans="2:10" ht="12.75">
      <c r="B24" s="38" t="s">
        <v>24</v>
      </c>
      <c r="C24" s="42">
        <v>0.35</v>
      </c>
      <c r="D24" s="43">
        <v>1</v>
      </c>
      <c r="E24" s="49">
        <f t="shared" si="0"/>
        <v>0.35</v>
      </c>
      <c r="F24" s="11"/>
      <c r="G24" s="11"/>
      <c r="H24" s="11"/>
      <c r="I24" s="11"/>
      <c r="J24" s="12"/>
    </row>
    <row r="25" spans="2:10" ht="12.75">
      <c r="B25" s="38" t="s">
        <v>25</v>
      </c>
      <c r="C25" s="42">
        <v>0.5</v>
      </c>
      <c r="D25" s="43">
        <v>1</v>
      </c>
      <c r="E25" s="58">
        <f t="shared" si="0"/>
        <v>0.5</v>
      </c>
      <c r="F25" s="11"/>
      <c r="G25" s="11"/>
      <c r="H25" s="11"/>
      <c r="I25" s="11"/>
      <c r="J25" s="12"/>
    </row>
    <row r="26" spans="2:10" ht="12.75">
      <c r="B26" s="38"/>
      <c r="C26" s="42"/>
      <c r="D26" s="43"/>
      <c r="E26" s="66">
        <f>SUM(E17:E25)</f>
        <v>20.192</v>
      </c>
      <c r="F26" s="11"/>
      <c r="G26" s="11"/>
      <c r="H26" s="11"/>
      <c r="I26" s="11"/>
      <c r="J26" s="12"/>
    </row>
    <row r="27" spans="2:10" ht="12.75">
      <c r="B27" s="38"/>
      <c r="C27" s="4"/>
      <c r="D27" s="42"/>
      <c r="E27" s="43"/>
      <c r="F27" s="49"/>
      <c r="G27" s="11"/>
      <c r="H27" s="11"/>
      <c r="I27" s="11"/>
      <c r="J27" s="12"/>
    </row>
    <row r="28" spans="2:10" ht="12.75">
      <c r="B28" s="36"/>
      <c r="C28" s="4"/>
      <c r="D28" s="4"/>
      <c r="E28" s="31"/>
      <c r="F28" s="11"/>
      <c r="G28" s="11"/>
      <c r="H28" s="11"/>
      <c r="I28" s="11"/>
      <c r="J28" s="12"/>
    </row>
    <row r="29" spans="2:10" ht="12.75">
      <c r="B29" s="18" t="s">
        <v>30</v>
      </c>
      <c r="C29" s="4"/>
      <c r="D29" s="4"/>
      <c r="E29" s="31"/>
      <c r="F29" s="11"/>
      <c r="G29" s="11"/>
      <c r="H29" s="11"/>
      <c r="I29" s="11"/>
      <c r="J29" s="12"/>
    </row>
    <row r="30" spans="2:10" ht="12.75">
      <c r="B30" s="18"/>
      <c r="C30" s="4"/>
      <c r="D30" s="4"/>
      <c r="E30" s="31"/>
      <c r="F30" s="11"/>
      <c r="G30" s="11"/>
      <c r="H30" s="11"/>
      <c r="I30" s="11"/>
      <c r="J30" s="12"/>
    </row>
    <row r="31" spans="2:10" ht="12.75">
      <c r="B31" s="13" t="s">
        <v>41</v>
      </c>
      <c r="C31" s="70"/>
      <c r="D31" s="51" t="s">
        <v>33</v>
      </c>
      <c r="E31" s="52" t="s">
        <v>34</v>
      </c>
      <c r="F31" s="53" t="s">
        <v>28</v>
      </c>
      <c r="G31" s="11"/>
      <c r="H31" s="11"/>
      <c r="I31" s="11"/>
      <c r="J31" s="12"/>
    </row>
    <row r="32" spans="2:10" ht="12.75">
      <c r="B32" s="44" t="s">
        <v>32</v>
      </c>
      <c r="C32" s="77">
        <v>35</v>
      </c>
      <c r="D32" s="47">
        <v>470</v>
      </c>
      <c r="E32" s="48">
        <f>(43560^0.5/D32)^2</f>
        <v>0.19719330013580805</v>
      </c>
      <c r="F32" s="54">
        <f>+E32*$C$32</f>
        <v>6.901765504753282</v>
      </c>
      <c r="G32" s="11"/>
      <c r="H32" s="11"/>
      <c r="I32" s="11"/>
      <c r="J32" s="12"/>
    </row>
    <row r="33" spans="2:10" ht="12.75">
      <c r="B33" s="45" t="s">
        <v>63</v>
      </c>
      <c r="C33" s="42">
        <v>6.9</v>
      </c>
      <c r="D33" s="47">
        <v>650</v>
      </c>
      <c r="E33" s="48">
        <f>(43560^0.5/D33)^2</f>
        <v>0.10310059171597634</v>
      </c>
      <c r="F33" s="54">
        <f>+E33*$C$32</f>
        <v>3.608520710059172</v>
      </c>
      <c r="G33" s="11"/>
      <c r="H33" s="11"/>
      <c r="I33" s="11"/>
      <c r="J33" s="12"/>
    </row>
    <row r="34" spans="2:10" ht="12.75">
      <c r="B34" s="46"/>
      <c r="C34" s="70"/>
      <c r="D34" s="55">
        <v>900</v>
      </c>
      <c r="E34" s="56">
        <f>(43560^0.5/D34)^2</f>
        <v>0.05377777777777778</v>
      </c>
      <c r="F34" s="57">
        <f>+E34*$C$32</f>
        <v>1.8822222222222222</v>
      </c>
      <c r="G34" s="11"/>
      <c r="H34" s="11"/>
      <c r="I34" s="11"/>
      <c r="J34" s="12"/>
    </row>
    <row r="35" spans="2:10" ht="12.75">
      <c r="B35" s="46"/>
      <c r="C35" s="35"/>
      <c r="D35" s="11"/>
      <c r="E35" s="59"/>
      <c r="F35" s="48"/>
      <c r="G35" s="11"/>
      <c r="H35" s="11"/>
      <c r="I35" s="11"/>
      <c r="J35" s="12"/>
    </row>
    <row r="36" spans="2:10" ht="12.75">
      <c r="B36" s="13" t="s">
        <v>66</v>
      </c>
      <c r="C36" s="11"/>
      <c r="D36" s="11"/>
      <c r="E36" s="59"/>
      <c r="F36" s="48"/>
      <c r="G36" s="49"/>
      <c r="H36" s="11"/>
      <c r="I36" s="11"/>
      <c r="J36" s="12"/>
    </row>
    <row r="37" spans="2:10" ht="12.75">
      <c r="B37" s="40" t="s">
        <v>43</v>
      </c>
      <c r="C37" s="61"/>
      <c r="D37" s="11"/>
      <c r="E37" s="59"/>
      <c r="F37" s="48"/>
      <c r="G37" s="49"/>
      <c r="H37" s="11"/>
      <c r="I37" s="11"/>
      <c r="J37" s="12"/>
    </row>
    <row r="38" spans="2:10" ht="12.75">
      <c r="B38" s="74" t="s">
        <v>44</v>
      </c>
      <c r="C38" s="62">
        <v>1200</v>
      </c>
      <c r="D38" s="11"/>
      <c r="E38" s="59"/>
      <c r="F38" s="48"/>
      <c r="G38" s="49"/>
      <c r="H38" s="11"/>
      <c r="I38" s="11"/>
      <c r="J38" s="12"/>
    </row>
    <row r="39" spans="2:10" ht="12.75">
      <c r="B39" s="40" t="s">
        <v>45</v>
      </c>
      <c r="C39" s="63">
        <v>5</v>
      </c>
      <c r="D39" s="11"/>
      <c r="E39" s="59"/>
      <c r="F39" s="48"/>
      <c r="G39" s="49"/>
      <c r="H39" s="11"/>
      <c r="I39" s="11"/>
      <c r="J39" s="12"/>
    </row>
    <row r="40" spans="2:10" ht="12.75">
      <c r="B40" s="40" t="s">
        <v>46</v>
      </c>
      <c r="C40" s="64">
        <v>500</v>
      </c>
      <c r="D40" s="11"/>
      <c r="E40" s="59"/>
      <c r="F40" s="48"/>
      <c r="G40" s="49"/>
      <c r="H40" s="11"/>
      <c r="I40" s="11"/>
      <c r="J40" s="12"/>
    </row>
    <row r="41" spans="2:10" ht="12.75">
      <c r="B41" s="40" t="s">
        <v>62</v>
      </c>
      <c r="C41" s="49">
        <f>PMT($C$12,C39,-C38)/C40</f>
        <v>0.5543395155078433</v>
      </c>
      <c r="D41" s="11"/>
      <c r="E41" s="59"/>
      <c r="F41" s="48"/>
      <c r="G41" s="49"/>
      <c r="H41" s="11"/>
      <c r="I41" s="11"/>
      <c r="J41" s="12"/>
    </row>
    <row r="42" spans="2:10" ht="12.75">
      <c r="B42" s="60"/>
      <c r="C42" s="61"/>
      <c r="D42" s="11"/>
      <c r="E42" s="59"/>
      <c r="F42" s="48"/>
      <c r="G42" s="49"/>
      <c r="H42" s="11"/>
      <c r="I42" s="11"/>
      <c r="J42" s="12"/>
    </row>
    <row r="43" spans="2:10" ht="12.75">
      <c r="B43" s="40" t="s">
        <v>47</v>
      </c>
      <c r="C43" s="61"/>
      <c r="D43" s="11"/>
      <c r="E43" s="59"/>
      <c r="F43" s="48"/>
      <c r="G43" s="49"/>
      <c r="H43" s="11"/>
      <c r="I43" s="11"/>
      <c r="J43" s="12"/>
    </row>
    <row r="44" spans="2:10" ht="12.75">
      <c r="B44" s="40" t="s">
        <v>48</v>
      </c>
      <c r="C44" s="65">
        <v>70</v>
      </c>
      <c r="D44" s="75" t="s">
        <v>34</v>
      </c>
      <c r="E44" s="53" t="s">
        <v>28</v>
      </c>
      <c r="F44" s="48"/>
      <c r="G44" s="49"/>
      <c r="H44" s="11"/>
      <c r="I44" s="11"/>
      <c r="J44" s="12"/>
    </row>
    <row r="45" spans="2:10" ht="12.75">
      <c r="B45" s="78" t="s">
        <v>64</v>
      </c>
      <c r="C45" s="42">
        <v>7</v>
      </c>
      <c r="D45" s="67">
        <v>0.5</v>
      </c>
      <c r="E45" s="54">
        <f>+D45*$C$44</f>
        <v>35</v>
      </c>
      <c r="F45" s="48"/>
      <c r="G45" s="49"/>
      <c r="H45" s="11"/>
      <c r="I45" s="11"/>
      <c r="J45" s="12"/>
    </row>
    <row r="46" spans="2:10" ht="12.75">
      <c r="B46" s="40" t="s">
        <v>49</v>
      </c>
      <c r="C46" s="63">
        <v>1</v>
      </c>
      <c r="D46" s="67">
        <v>0.25</v>
      </c>
      <c r="E46" s="54">
        <f>+D46*$C$44</f>
        <v>17.5</v>
      </c>
      <c r="F46" s="48"/>
      <c r="G46" s="49"/>
      <c r="H46" s="11"/>
      <c r="I46" s="11"/>
      <c r="J46" s="12"/>
    </row>
    <row r="47" spans="2:10" ht="12.75">
      <c r="B47" s="40" t="s">
        <v>50</v>
      </c>
      <c r="C47" s="64">
        <v>1</v>
      </c>
      <c r="D47" s="67">
        <v>0.1</v>
      </c>
      <c r="E47" s="54">
        <f>+D47*$C$44</f>
        <v>7</v>
      </c>
      <c r="F47" s="48"/>
      <c r="G47" s="49"/>
      <c r="H47" s="11"/>
      <c r="I47" s="11"/>
      <c r="J47" s="12"/>
    </row>
    <row r="48" spans="2:10" ht="12.75">
      <c r="B48" s="40" t="s">
        <v>51</v>
      </c>
      <c r="C48" s="49">
        <f>IF(C47=1,C45,PMT($C$12,C47,-C45))*C46</f>
        <v>7</v>
      </c>
      <c r="D48" s="76">
        <v>0.05</v>
      </c>
      <c r="E48" s="57">
        <f>+D48*$C$44</f>
        <v>3.5</v>
      </c>
      <c r="F48" s="48"/>
      <c r="G48" s="49"/>
      <c r="H48" s="11"/>
      <c r="I48" s="11"/>
      <c r="J48" s="12"/>
    </row>
    <row r="49" spans="2:10" ht="12.75">
      <c r="B49" s="18"/>
      <c r="C49" s="4"/>
      <c r="D49" s="4"/>
      <c r="E49" s="31"/>
      <c r="F49" s="11"/>
      <c r="G49" s="11"/>
      <c r="H49" s="11"/>
      <c r="I49" s="11"/>
      <c r="J49" s="12"/>
    </row>
    <row r="50" spans="2:10" ht="12.75">
      <c r="B50" s="18" t="s">
        <v>71</v>
      </c>
      <c r="C50" s="4"/>
      <c r="D50" s="4"/>
      <c r="E50" s="31"/>
      <c r="F50" s="11"/>
      <c r="G50" s="11"/>
      <c r="H50" s="11"/>
      <c r="I50" s="11"/>
      <c r="J50" s="12"/>
    </row>
    <row r="51" spans="2:13" ht="39" customHeight="1">
      <c r="B51" s="83" t="s">
        <v>72</v>
      </c>
      <c r="C51" s="84"/>
      <c r="D51" s="84"/>
      <c r="E51" s="84"/>
      <c r="F51" s="84"/>
      <c r="G51" s="84"/>
      <c r="H51" s="84"/>
      <c r="I51" s="84"/>
      <c r="J51" s="12"/>
      <c r="M51" s="1" t="s">
        <v>35</v>
      </c>
    </row>
    <row r="52" spans="2:10" ht="12.75">
      <c r="B52" s="40" t="s">
        <v>36</v>
      </c>
      <c r="C52" s="4"/>
      <c r="D52" s="4"/>
      <c r="E52" s="31"/>
      <c r="F52" s="11"/>
      <c r="G52" s="11"/>
      <c r="H52" s="11"/>
      <c r="I52" s="11"/>
      <c r="J52" s="12"/>
    </row>
    <row r="53" spans="2:10" ht="12.75">
      <c r="B53" s="40" t="s">
        <v>37</v>
      </c>
      <c r="C53" s="4"/>
      <c r="D53" s="4"/>
      <c r="E53" s="31"/>
      <c r="F53" s="11"/>
      <c r="G53" s="11"/>
      <c r="H53" s="11"/>
      <c r="I53" s="11"/>
      <c r="J53" s="12"/>
    </row>
    <row r="54" spans="2:10" ht="12.75">
      <c r="B54" s="40" t="s">
        <v>38</v>
      </c>
      <c r="C54" s="4"/>
      <c r="D54" s="4"/>
      <c r="E54" s="31"/>
      <c r="F54" s="11"/>
      <c r="G54" s="11"/>
      <c r="H54" s="11"/>
      <c r="I54" s="11"/>
      <c r="J54" s="12"/>
    </row>
    <row r="55" spans="2:10" ht="12.75">
      <c r="B55" s="40" t="s">
        <v>39</v>
      </c>
      <c r="C55" s="4"/>
      <c r="D55" s="4"/>
      <c r="E55" s="31"/>
      <c r="F55" s="11"/>
      <c r="G55" s="11"/>
      <c r="H55" s="11"/>
      <c r="I55" s="11"/>
      <c r="J55" s="12"/>
    </row>
    <row r="56" spans="2:10" ht="12.75">
      <c r="B56" s="40" t="s">
        <v>40</v>
      </c>
      <c r="C56" s="50">
        <f>2*(0+30)+12</f>
        <v>72</v>
      </c>
      <c r="D56" s="4"/>
      <c r="E56" s="31"/>
      <c r="F56" s="11"/>
      <c r="G56" s="11"/>
      <c r="H56" s="11"/>
      <c r="I56" s="11"/>
      <c r="J56" s="12"/>
    </row>
    <row r="57" spans="2:10" ht="12.75">
      <c r="B57" s="40"/>
      <c r="C57" s="4"/>
      <c r="D57" s="4"/>
      <c r="E57" s="31"/>
      <c r="F57" s="11"/>
      <c r="G57" s="11"/>
      <c r="H57" s="11"/>
      <c r="I57" s="11"/>
      <c r="J57" s="12"/>
    </row>
    <row r="58" spans="2:10" ht="12.75">
      <c r="B58" s="18" t="s">
        <v>77</v>
      </c>
      <c r="C58" s="11"/>
      <c r="D58" s="11"/>
      <c r="E58" s="59"/>
      <c r="F58" s="48"/>
      <c r="G58" s="49"/>
      <c r="H58" s="11"/>
      <c r="I58" s="11"/>
      <c r="J58" s="12"/>
    </row>
    <row r="59" spans="2:10" ht="12.75">
      <c r="B59" s="13" t="s">
        <v>56</v>
      </c>
      <c r="C59" s="11"/>
      <c r="D59" s="69">
        <v>15000</v>
      </c>
      <c r="E59" s="59"/>
      <c r="F59" s="48"/>
      <c r="G59" s="49"/>
      <c r="H59" s="11"/>
      <c r="I59" s="11"/>
      <c r="J59" s="12"/>
    </row>
    <row r="60" spans="2:10" ht="12.75">
      <c r="B60" s="44" t="s">
        <v>57</v>
      </c>
      <c r="C60" s="11"/>
      <c r="D60" s="63">
        <v>500</v>
      </c>
      <c r="E60" s="59"/>
      <c r="F60" s="48"/>
      <c r="G60" s="49"/>
      <c r="H60" s="11"/>
      <c r="I60" s="11"/>
      <c r="J60" s="12"/>
    </row>
    <row r="61" spans="2:10" ht="12.75">
      <c r="B61" s="44" t="s">
        <v>58</v>
      </c>
      <c r="C61" s="11"/>
      <c r="D61" s="59">
        <v>10</v>
      </c>
      <c r="E61" s="59"/>
      <c r="F61" s="48"/>
      <c r="G61" s="49"/>
      <c r="H61" s="11"/>
      <c r="I61" s="11"/>
      <c r="J61" s="12"/>
    </row>
    <row r="62" spans="2:10" ht="12.75" customHeight="1">
      <c r="B62" s="44" t="s">
        <v>59</v>
      </c>
      <c r="C62" s="11"/>
      <c r="D62" s="72">
        <f>PMT($C$12,D61,-D59)/D60</f>
        <v>3.8851372489637006</v>
      </c>
      <c r="E62" s="59"/>
      <c r="F62" s="48"/>
      <c r="G62" s="49"/>
      <c r="H62" s="11"/>
      <c r="I62" s="11"/>
      <c r="J62" s="12"/>
    </row>
    <row r="63" spans="2:10" ht="12.75">
      <c r="B63" s="44" t="s">
        <v>60</v>
      </c>
      <c r="C63" s="11"/>
      <c r="D63" s="73">
        <f>1000/D60</f>
        <v>2</v>
      </c>
      <c r="E63" s="59"/>
      <c r="F63" s="48"/>
      <c r="G63" s="49"/>
      <c r="H63" s="11"/>
      <c r="I63" s="11"/>
      <c r="J63" s="12"/>
    </row>
    <row r="64" spans="2:10" ht="12.75">
      <c r="B64" s="44" t="s">
        <v>61</v>
      </c>
      <c r="C64" s="11"/>
      <c r="D64" s="72">
        <f>+D62+D63</f>
        <v>5.885137248963701</v>
      </c>
      <c r="E64" s="59"/>
      <c r="F64" s="48"/>
      <c r="G64" s="49"/>
      <c r="H64" s="11"/>
      <c r="I64" s="11"/>
      <c r="J64" s="12"/>
    </row>
    <row r="65" spans="2:10" ht="12.75">
      <c r="B65" s="46"/>
      <c r="C65" s="35"/>
      <c r="D65" s="4"/>
      <c r="E65" s="59"/>
      <c r="F65" s="48"/>
      <c r="G65" s="49"/>
      <c r="H65" s="11"/>
      <c r="I65" s="11"/>
      <c r="J65" s="12"/>
    </row>
    <row r="66" spans="2:10" ht="12.75">
      <c r="B66" s="13" t="s">
        <v>67</v>
      </c>
      <c r="C66" s="11"/>
      <c r="D66" s="49"/>
      <c r="E66" s="59"/>
      <c r="F66" s="48"/>
      <c r="G66" s="49"/>
      <c r="H66" s="11"/>
      <c r="I66" s="11"/>
      <c r="J66" s="12"/>
    </row>
    <row r="67" spans="2:10" ht="12.75">
      <c r="B67" s="45" t="s">
        <v>52</v>
      </c>
      <c r="C67" s="11"/>
      <c r="D67" s="69">
        <v>30</v>
      </c>
      <c r="E67" s="59"/>
      <c r="F67" s="48"/>
      <c r="G67" s="49"/>
      <c r="H67" s="11"/>
      <c r="I67" s="11"/>
      <c r="J67" s="12"/>
    </row>
    <row r="68" spans="2:10" ht="12.75">
      <c r="B68" s="45" t="s">
        <v>65</v>
      </c>
      <c r="C68" s="11"/>
      <c r="D68" s="69">
        <v>40</v>
      </c>
      <c r="E68" s="59"/>
      <c r="F68" s="48"/>
      <c r="G68" s="49"/>
      <c r="H68" s="11"/>
      <c r="I68" s="11"/>
      <c r="J68" s="12"/>
    </row>
    <row r="69" spans="2:10" ht="12.75">
      <c r="B69" s="45" t="s">
        <v>53</v>
      </c>
      <c r="C69" s="11"/>
      <c r="D69" s="59">
        <v>4</v>
      </c>
      <c r="E69" s="59"/>
      <c r="F69" s="48"/>
      <c r="G69" s="49"/>
      <c r="H69" s="11"/>
      <c r="I69" s="11"/>
      <c r="J69" s="12"/>
    </row>
    <row r="70" spans="2:10" ht="12.75">
      <c r="B70" s="18" t="s">
        <v>54</v>
      </c>
      <c r="C70" s="11"/>
      <c r="D70" s="71">
        <f>+(D67+D68)*D69</f>
        <v>280</v>
      </c>
      <c r="E70" s="59"/>
      <c r="F70" s="48"/>
      <c r="G70" s="49"/>
      <c r="H70" s="11"/>
      <c r="I70" s="11"/>
      <c r="J70" s="12"/>
    </row>
    <row r="71" spans="2:10" ht="12.75">
      <c r="B71" s="18" t="s">
        <v>73</v>
      </c>
      <c r="C71" s="11"/>
      <c r="D71" s="64">
        <v>500</v>
      </c>
      <c r="E71" s="59"/>
      <c r="F71" s="48"/>
      <c r="G71" s="49"/>
      <c r="H71" s="11"/>
      <c r="I71" s="11"/>
      <c r="J71" s="12"/>
    </row>
    <row r="72" spans="2:10" ht="12.75">
      <c r="B72" s="18" t="s">
        <v>55</v>
      </c>
      <c r="C72" s="11"/>
      <c r="D72" s="49">
        <f>+D70/D71</f>
        <v>0.56</v>
      </c>
      <c r="E72" s="59"/>
      <c r="F72" s="48"/>
      <c r="G72" s="49"/>
      <c r="H72" s="11"/>
      <c r="I72" s="11"/>
      <c r="J72" s="12"/>
    </row>
    <row r="73" spans="2:10" ht="12.75">
      <c r="B73" s="47"/>
      <c r="C73" s="68"/>
      <c r="D73" s="49"/>
      <c r="E73" s="59"/>
      <c r="F73" s="48"/>
      <c r="G73" s="49"/>
      <c r="H73" s="11"/>
      <c r="I73" s="11"/>
      <c r="J73" s="12"/>
    </row>
    <row r="74" spans="2:10" ht="12.75">
      <c r="B74" s="13" t="s">
        <v>74</v>
      </c>
      <c r="C74" s="68"/>
      <c r="D74" s="49"/>
      <c r="E74" s="59"/>
      <c r="F74" s="48"/>
      <c r="G74" s="49"/>
      <c r="H74" s="11"/>
      <c r="I74" s="11"/>
      <c r="J74" s="12"/>
    </row>
    <row r="75" spans="2:10" ht="12.75">
      <c r="B75" s="40" t="s">
        <v>84</v>
      </c>
      <c r="C75" s="11"/>
      <c r="D75" s="11"/>
      <c r="E75" s="59"/>
      <c r="F75" s="48"/>
      <c r="G75" s="49"/>
      <c r="H75" s="11"/>
      <c r="I75" s="11"/>
      <c r="J75" s="12"/>
    </row>
    <row r="76" spans="2:10" ht="12.75">
      <c r="B76" s="40" t="s">
        <v>82</v>
      </c>
      <c r="C76" s="11"/>
      <c r="D76" s="11"/>
      <c r="E76" s="59"/>
      <c r="F76" s="48"/>
      <c r="G76" s="49"/>
      <c r="H76" s="11"/>
      <c r="I76" s="11"/>
      <c r="J76" s="12"/>
    </row>
    <row r="77" spans="2:10" ht="12.75">
      <c r="B77" s="40" t="s">
        <v>83</v>
      </c>
      <c r="C77" s="11"/>
      <c r="D77" s="11"/>
      <c r="E77" s="59"/>
      <c r="F77" s="48"/>
      <c r="G77" s="49"/>
      <c r="H77" s="11"/>
      <c r="I77" s="11"/>
      <c r="J77" s="12"/>
    </row>
    <row r="78" spans="2:10" ht="12.75">
      <c r="B78" s="40" t="s">
        <v>85</v>
      </c>
      <c r="C78" s="11"/>
      <c r="D78" s="11"/>
      <c r="E78" s="59"/>
      <c r="F78" s="48"/>
      <c r="G78" s="49"/>
      <c r="H78" s="11"/>
      <c r="I78" s="11"/>
      <c r="J78" s="12"/>
    </row>
    <row r="79" spans="2:10" ht="12.75">
      <c r="B79" s="74" t="s">
        <v>78</v>
      </c>
      <c r="C79" s="11"/>
      <c r="D79" s="80">
        <v>10000</v>
      </c>
      <c r="E79" s="59"/>
      <c r="F79" s="48"/>
      <c r="G79" s="49"/>
      <c r="H79" s="11"/>
      <c r="I79" s="11"/>
      <c r="J79" s="12"/>
    </row>
    <row r="80" spans="2:10" ht="12.75">
      <c r="B80" s="74" t="s">
        <v>79</v>
      </c>
      <c r="C80" s="11"/>
      <c r="D80" s="15">
        <v>15</v>
      </c>
      <c r="E80" s="59"/>
      <c r="F80" s="48"/>
      <c r="G80" s="49"/>
      <c r="H80" s="11"/>
      <c r="I80" s="11"/>
      <c r="J80" s="12"/>
    </row>
    <row r="81" spans="2:10" ht="12.75">
      <c r="B81" s="74" t="s">
        <v>80</v>
      </c>
      <c r="C81" s="11"/>
      <c r="D81" s="82">
        <v>500</v>
      </c>
      <c r="E81" s="59"/>
      <c r="F81" s="48"/>
      <c r="G81" s="49"/>
      <c r="H81" s="11"/>
      <c r="I81" s="11"/>
      <c r="J81" s="12"/>
    </row>
    <row r="82" spans="2:10" ht="12.75">
      <c r="B82" s="74" t="s">
        <v>81</v>
      </c>
      <c r="C82" s="11"/>
      <c r="D82" s="81">
        <f>PMT(C12,D80,-D79)/D81</f>
        <v>1.926845752184887</v>
      </c>
      <c r="E82" s="59"/>
      <c r="F82" s="48"/>
      <c r="G82" s="49"/>
      <c r="H82" s="11"/>
      <c r="I82" s="11"/>
      <c r="J82" s="12"/>
    </row>
    <row r="83" spans="2:10" ht="12.75">
      <c r="B83" s="47"/>
      <c r="C83" s="68"/>
      <c r="D83" s="49"/>
      <c r="E83" s="59"/>
      <c r="F83" s="48"/>
      <c r="G83" s="49"/>
      <c r="H83" s="11"/>
      <c r="I83" s="11"/>
      <c r="J83" s="12"/>
    </row>
    <row r="84" spans="2:10" ht="12.75">
      <c r="B84" s="47"/>
      <c r="C84" s="68"/>
      <c r="D84" s="49"/>
      <c r="E84" s="59"/>
      <c r="F84" s="48"/>
      <c r="G84" s="49"/>
      <c r="H84" s="11"/>
      <c r="I84" s="11"/>
      <c r="J84" s="12"/>
    </row>
    <row r="85" spans="2:10" ht="12.75">
      <c r="B85" s="46"/>
      <c r="C85" s="35"/>
      <c r="D85" s="11"/>
      <c r="E85" s="59"/>
      <c r="F85" s="48"/>
      <c r="G85" s="49"/>
      <c r="H85" s="11"/>
      <c r="I85" s="11"/>
      <c r="J85" s="12"/>
    </row>
    <row r="86" spans="2:14" ht="12.75">
      <c r="B86" s="20" t="s">
        <v>1</v>
      </c>
      <c r="C86" s="11"/>
      <c r="D86" s="11"/>
      <c r="E86" s="11"/>
      <c r="F86" s="11"/>
      <c r="G86" s="11"/>
      <c r="H86" s="11"/>
      <c r="I86" s="11"/>
      <c r="J86" s="25">
        <v>0</v>
      </c>
      <c r="N86" s="2"/>
    </row>
    <row r="87" spans="2:14" ht="12.75">
      <c r="B87" s="9" t="s">
        <v>20</v>
      </c>
      <c r="C87" s="11"/>
      <c r="D87" s="11"/>
      <c r="E87" s="11"/>
      <c r="F87" s="11"/>
      <c r="G87" s="11"/>
      <c r="H87" s="11"/>
      <c r="I87" s="11"/>
      <c r="J87" s="25"/>
      <c r="N87" s="2"/>
    </row>
    <row r="88" spans="2:14" ht="12.75">
      <c r="B88" s="20"/>
      <c r="C88" s="11"/>
      <c r="D88" s="11"/>
      <c r="E88" s="11"/>
      <c r="F88" s="11"/>
      <c r="G88" s="11"/>
      <c r="H88" s="33"/>
      <c r="I88" s="34"/>
      <c r="J88" s="25"/>
      <c r="N88" s="2"/>
    </row>
    <row r="89" spans="2:10" ht="12.75">
      <c r="B89" s="20" t="s">
        <v>2</v>
      </c>
      <c r="C89" s="11"/>
      <c r="D89" s="11"/>
      <c r="E89" s="11"/>
      <c r="F89" s="11"/>
      <c r="G89" s="11"/>
      <c r="H89" s="11"/>
      <c r="I89" s="11"/>
      <c r="J89" s="27">
        <v>0</v>
      </c>
    </row>
    <row r="90" spans="2:10" ht="12.75">
      <c r="B90" s="9" t="s">
        <v>20</v>
      </c>
      <c r="C90" s="15"/>
      <c r="D90" s="15"/>
      <c r="E90" s="37"/>
      <c r="F90" s="32"/>
      <c r="G90" s="11"/>
      <c r="H90" s="11"/>
      <c r="I90" s="11"/>
      <c r="J90" s="25"/>
    </row>
    <row r="91" spans="2:10" ht="12.75">
      <c r="B91" s="9"/>
      <c r="C91" s="11"/>
      <c r="D91" s="11"/>
      <c r="E91" s="11"/>
      <c r="F91" s="11"/>
      <c r="G91" s="11"/>
      <c r="H91" s="11"/>
      <c r="I91" s="11"/>
      <c r="J91" s="12"/>
    </row>
    <row r="92" spans="2:10" ht="12.75">
      <c r="B92" s="20" t="s">
        <v>3</v>
      </c>
      <c r="C92" s="11"/>
      <c r="D92" s="11"/>
      <c r="E92" s="11"/>
      <c r="F92" s="11"/>
      <c r="G92" s="11"/>
      <c r="H92" s="11"/>
      <c r="I92" s="11"/>
      <c r="J92" s="27">
        <v>0</v>
      </c>
    </row>
    <row r="93" spans="2:10" ht="12.75">
      <c r="B93" s="9" t="s">
        <v>20</v>
      </c>
      <c r="C93" s="11"/>
      <c r="D93" s="11"/>
      <c r="E93" s="11"/>
      <c r="F93" s="11"/>
      <c r="G93" s="11"/>
      <c r="H93" s="11"/>
      <c r="I93" s="11"/>
      <c r="J93" s="12"/>
    </row>
    <row r="94" spans="2:10" ht="12.75">
      <c r="B94" s="13"/>
      <c r="C94" s="11"/>
      <c r="D94" s="11"/>
      <c r="E94" s="11"/>
      <c r="F94" s="11"/>
      <c r="G94" s="11"/>
      <c r="H94" s="11"/>
      <c r="I94" s="11"/>
      <c r="J94" s="12"/>
    </row>
    <row r="95" spans="2:10" ht="12.75">
      <c r="B95" s="20" t="s">
        <v>8</v>
      </c>
      <c r="C95" s="11"/>
      <c r="D95" s="11"/>
      <c r="E95" s="11"/>
      <c r="F95" s="11"/>
      <c r="G95" s="11"/>
      <c r="H95" s="11"/>
      <c r="I95" s="11"/>
      <c r="J95" s="27">
        <v>0</v>
      </c>
    </row>
    <row r="96" spans="2:10" ht="12.75">
      <c r="B96" s="9" t="s">
        <v>20</v>
      </c>
      <c r="C96" s="11"/>
      <c r="D96" s="11"/>
      <c r="E96" s="11"/>
      <c r="F96" s="11"/>
      <c r="G96" s="11"/>
      <c r="H96" s="11"/>
      <c r="I96" s="11"/>
      <c r="J96" s="12"/>
    </row>
    <row r="97" spans="2:10" ht="12.75">
      <c r="B97" s="13"/>
      <c r="C97" s="11"/>
      <c r="D97" s="11"/>
      <c r="E97" s="11"/>
      <c r="F97" s="11"/>
      <c r="G97" s="11"/>
      <c r="H97" s="11"/>
      <c r="I97" s="11"/>
      <c r="J97" s="12"/>
    </row>
    <row r="98" spans="2:10" ht="12.75">
      <c r="B98" s="20" t="s">
        <v>7</v>
      </c>
      <c r="C98" s="11"/>
      <c r="D98" s="11"/>
      <c r="E98" s="11"/>
      <c r="F98" s="11"/>
      <c r="G98" s="11"/>
      <c r="H98" s="11"/>
      <c r="I98" s="11"/>
      <c r="J98" s="25">
        <v>0</v>
      </c>
    </row>
    <row r="99" spans="2:10" ht="12.75">
      <c r="B99" s="9" t="s">
        <v>20</v>
      </c>
      <c r="C99" s="11"/>
      <c r="D99" s="11"/>
      <c r="E99" s="11"/>
      <c r="F99" s="11"/>
      <c r="G99" s="11"/>
      <c r="H99" s="11"/>
      <c r="I99" s="11"/>
      <c r="J99" s="12"/>
    </row>
    <row r="100" spans="2:10" ht="12.75">
      <c r="B100" s="13"/>
      <c r="C100" s="11"/>
      <c r="D100" s="11"/>
      <c r="E100" s="11"/>
      <c r="F100" s="11"/>
      <c r="G100" s="11"/>
      <c r="H100" s="11"/>
      <c r="I100" s="11"/>
      <c r="J100" s="12"/>
    </row>
    <row r="101" spans="2:10" ht="12.75">
      <c r="B101" s="20" t="s">
        <v>6</v>
      </c>
      <c r="C101" s="11"/>
      <c r="D101" s="11"/>
      <c r="E101" s="11"/>
      <c r="F101" s="11"/>
      <c r="G101" s="11"/>
      <c r="H101" s="11"/>
      <c r="I101" s="11"/>
      <c r="J101" s="25">
        <v>0</v>
      </c>
    </row>
    <row r="102" spans="2:10" ht="12.75">
      <c r="B102" s="9" t="s">
        <v>12</v>
      </c>
      <c r="C102" s="11"/>
      <c r="D102" s="11"/>
      <c r="E102" s="11"/>
      <c r="F102" s="11"/>
      <c r="G102" s="11"/>
      <c r="H102" s="11"/>
      <c r="I102" s="11"/>
      <c r="J102" s="26"/>
    </row>
    <row r="103" spans="2:10" ht="12.75">
      <c r="B103" s="13"/>
      <c r="C103" s="11"/>
      <c r="D103" s="11"/>
      <c r="E103" s="11"/>
      <c r="F103" s="11"/>
      <c r="G103" s="11"/>
      <c r="H103" s="11"/>
      <c r="I103" s="11"/>
      <c r="J103" s="12"/>
    </row>
    <row r="104" spans="2:10" ht="12.75">
      <c r="B104" s="20" t="s">
        <v>4</v>
      </c>
      <c r="C104" s="11"/>
      <c r="D104" s="11"/>
      <c r="E104" s="11"/>
      <c r="F104" s="11"/>
      <c r="G104" s="11"/>
      <c r="H104" s="11"/>
      <c r="I104" s="11"/>
      <c r="J104" s="25">
        <v>0</v>
      </c>
    </row>
    <row r="105" spans="2:10" ht="12.75">
      <c r="B105" s="9" t="s">
        <v>21</v>
      </c>
      <c r="C105" s="11"/>
      <c r="D105" s="11"/>
      <c r="E105" s="11"/>
      <c r="F105" s="11"/>
      <c r="G105" s="11"/>
      <c r="H105" s="11"/>
      <c r="I105" s="11"/>
      <c r="J105" s="26"/>
    </row>
    <row r="106" spans="2:10" ht="12.75">
      <c r="B106" s="13"/>
      <c r="C106" s="11"/>
      <c r="D106" s="11"/>
      <c r="E106" s="11"/>
      <c r="F106" s="32"/>
      <c r="G106" s="11"/>
      <c r="H106" s="11"/>
      <c r="I106" s="11"/>
      <c r="J106" s="12"/>
    </row>
    <row r="107" spans="2:10" ht="12.75">
      <c r="B107" s="20" t="s">
        <v>15</v>
      </c>
      <c r="C107" s="11"/>
      <c r="D107" s="11"/>
      <c r="E107" s="11"/>
      <c r="F107" s="11"/>
      <c r="G107" s="11"/>
      <c r="H107" s="11"/>
      <c r="I107" s="11"/>
      <c r="J107" s="25">
        <v>0</v>
      </c>
    </row>
    <row r="108" spans="2:10" ht="12.75">
      <c r="B108" s="9" t="s">
        <v>21</v>
      </c>
      <c r="C108" s="11"/>
      <c r="D108" s="11"/>
      <c r="E108" s="11"/>
      <c r="F108" s="11"/>
      <c r="G108" s="11"/>
      <c r="H108" s="11"/>
      <c r="I108" s="11"/>
      <c r="J108" s="12"/>
    </row>
    <row r="109" spans="2:10" ht="12.75">
      <c r="B109" s="18"/>
      <c r="C109" s="11"/>
      <c r="D109" s="11"/>
      <c r="E109" s="11"/>
      <c r="F109" s="11"/>
      <c r="G109" s="11"/>
      <c r="H109" s="11"/>
      <c r="I109" s="11"/>
      <c r="J109" s="12"/>
    </row>
    <row r="110" spans="2:10" ht="12.75">
      <c r="B110" s="21" t="s">
        <v>13</v>
      </c>
      <c r="C110" s="22"/>
      <c r="D110" s="22"/>
      <c r="E110" s="22"/>
      <c r="F110" s="22"/>
      <c r="G110" s="22"/>
      <c r="H110" s="22"/>
      <c r="I110" s="22"/>
      <c r="J110" s="30">
        <f>+J107+J104+J101+J98+J95+J92+J89+J86+J14</f>
        <v>20.192</v>
      </c>
    </row>
    <row r="117" ht="12.75">
      <c r="A117" s="1" t="s">
        <v>35</v>
      </c>
    </row>
  </sheetData>
  <sheetProtection/>
  <mergeCells count="1">
    <mergeCell ref="B51:I51"/>
  </mergeCells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hal.gordon</dc:creator>
  <cp:keywords/>
  <dc:description/>
  <cp:lastModifiedBy>julie.nelson</cp:lastModifiedBy>
  <cp:lastPrinted>2007-01-22T17:48:33Z</cp:lastPrinted>
  <dcterms:created xsi:type="dcterms:W3CDTF">2006-12-07T11:59:19Z</dcterms:created>
  <dcterms:modified xsi:type="dcterms:W3CDTF">2010-08-11T16:56:10Z</dcterms:modified>
  <cp:category/>
  <cp:version/>
  <cp:contentType/>
  <cp:contentStatus/>
</cp:coreProperties>
</file>