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100" windowHeight="6090" activeTab="3"/>
  </bookViews>
  <sheets>
    <sheet name="Introduction" sheetId="1" r:id="rId1"/>
    <sheet name="Help" sheetId="2" r:id="rId2"/>
    <sheet name="Present Condition" sheetId="3" r:id="rId3"/>
    <sheet name="Alternative 1" sheetId="4" r:id="rId4"/>
    <sheet name="Alternative 2" sheetId="5" r:id="rId5"/>
    <sheet name="Print out" sheetId="6" r:id="rId6"/>
  </sheets>
  <definedNames>
    <definedName name="ConPra">'Present Condition'!$AI$6:$AJ$17</definedName>
    <definedName name="Conv">'Present Condition'!$AO$6:$AO$8</definedName>
    <definedName name="iwm">'Present Condition'!$AK$6:$AL$9</definedName>
    <definedName name="iwm2">'Present Condition'!$AM$6:$AN$17</definedName>
    <definedName name="_xlnm.Print_Area" localSheetId="3">'Alternative 1'!$A$104:$M$141</definedName>
    <definedName name="_xlnm.Print_Area" localSheetId="4">'Alternative 2'!$A$104:$M$141</definedName>
    <definedName name="_xlnm.Print_Area" localSheetId="2">'Present Condition'!$A$104:$M$140</definedName>
    <definedName name="_xlnm.Print_Area" localSheetId="5">'Print out'!$A$1:$K$70</definedName>
    <definedName name="Priorcrop">'Present Condition'!$AG$6:$AH$18</definedName>
    <definedName name="Slope">'Present Condition'!$AP$6:$AP$9</definedName>
    <definedName name="Type">'Present Condition'!$AQ$6:$AQ$8</definedName>
  </definedNames>
  <calcPr fullCalcOnLoad="1"/>
</workbook>
</file>

<file path=xl/sharedStrings.xml><?xml version="1.0" encoding="utf-8"?>
<sst xmlns="http://schemas.openxmlformats.org/spreadsheetml/2006/main" count="688" uniqueCount="142">
  <si>
    <t>K factor</t>
  </si>
  <si>
    <t>Adjustment</t>
  </si>
  <si>
    <t>Prior Crop</t>
  </si>
  <si>
    <t>Conservation</t>
  </si>
  <si>
    <t>Practice</t>
  </si>
  <si>
    <t xml:space="preserve">Irrigation </t>
  </si>
  <si>
    <t>Management</t>
  </si>
  <si>
    <t xml:space="preserve">Convex </t>
  </si>
  <si>
    <t>Category</t>
  </si>
  <si>
    <t>Pasture</t>
  </si>
  <si>
    <t>Alfalfa</t>
  </si>
  <si>
    <t>Mint</t>
  </si>
  <si>
    <t>Alfalfa Seed</t>
  </si>
  <si>
    <t>Corn high residue</t>
  </si>
  <si>
    <t>Small Grain high residue</t>
  </si>
  <si>
    <t>Peas</t>
  </si>
  <si>
    <t>Small Grain residue harvested</t>
  </si>
  <si>
    <t>Sugar Beets</t>
  </si>
  <si>
    <t>Beans</t>
  </si>
  <si>
    <t>Potatoes</t>
  </si>
  <si>
    <t>Onions</t>
  </si>
  <si>
    <t>Corn Silage</t>
  </si>
  <si>
    <t>Conventional Tillage</t>
  </si>
  <si>
    <t>No Till</t>
  </si>
  <si>
    <t>Second</t>
  </si>
  <si>
    <t>Straw Mulching Full Season</t>
  </si>
  <si>
    <t>Straw Mulching Part season</t>
  </si>
  <si>
    <t>High level IWM w/o cutback</t>
  </si>
  <si>
    <t>High level IWM with cutback</t>
  </si>
  <si>
    <t>Polyacrylamide Full Season</t>
  </si>
  <si>
    <t>Polyacrylamide Part Season</t>
  </si>
  <si>
    <t>Moderate</t>
  </si>
  <si>
    <t>Severe</t>
  </si>
  <si>
    <t>None</t>
  </si>
  <si>
    <t>Agronomy Tech Note No. 32</t>
  </si>
  <si>
    <t>Surface Irrigation Soil Loss Model - Worksheet</t>
  </si>
  <si>
    <t>Prepared For:</t>
  </si>
  <si>
    <t>Prepared By:</t>
  </si>
  <si>
    <t>SCD</t>
  </si>
  <si>
    <t>Slope</t>
  </si>
  <si>
    <t>&lt; 1%</t>
  </si>
  <si>
    <t>&gt; 3%</t>
  </si>
  <si>
    <t>Type</t>
  </si>
  <si>
    <t>Siphon Tubes</t>
  </si>
  <si>
    <t>Gated Pipe</t>
  </si>
  <si>
    <t>Dirt Ditches With Feeder Ditch</t>
  </si>
  <si>
    <t>Soil Map Unit</t>
  </si>
  <si>
    <t>K Factor</t>
  </si>
  <si>
    <t>Convex End</t>
  </si>
  <si>
    <t>Irrigation System</t>
  </si>
  <si>
    <t>Length of Run</t>
  </si>
  <si>
    <t>Crop Rotation</t>
  </si>
  <si>
    <t>Irrigation Mangement</t>
  </si>
  <si>
    <t>Years in</t>
  </si>
  <si>
    <t>Crop</t>
  </si>
  <si>
    <t>0.32</t>
  </si>
  <si>
    <t>SISL</t>
  </si>
  <si>
    <t>Crop Class</t>
  </si>
  <si>
    <t>Close Growing</t>
  </si>
  <si>
    <t>Row Crop</t>
  </si>
  <si>
    <t>Intensive Row Crop</t>
  </si>
  <si>
    <t xml:space="preserve">Crop </t>
  </si>
  <si>
    <t>Class</t>
  </si>
  <si>
    <t xml:space="preserve">Run </t>
  </si>
  <si>
    <t>Length</t>
  </si>
  <si>
    <t>1-1.9%</t>
  </si>
  <si>
    <t>2-2.9%</t>
  </si>
  <si>
    <t>Permanent Cover</t>
  </si>
  <si>
    <t>Ka Factor</t>
  </si>
  <si>
    <t>pc factor</t>
  </si>
  <si>
    <t>con pra</t>
  </si>
  <si>
    <t>iwm1</t>
  </si>
  <si>
    <t>bsl</t>
  </si>
  <si>
    <t>Nothing</t>
  </si>
  <si>
    <t>0.49</t>
  </si>
  <si>
    <t>0.37</t>
  </si>
  <si>
    <t>0.22</t>
  </si>
  <si>
    <t>0.28</t>
  </si>
  <si>
    <t>0.43</t>
  </si>
  <si>
    <t>0.55</t>
  </si>
  <si>
    <t>Alfalfa Hay (more than one year in rotation)</t>
  </si>
  <si>
    <t>Total</t>
  </si>
  <si>
    <t>Average</t>
  </si>
  <si>
    <t>Conservation Practice</t>
  </si>
  <si>
    <t>Surge Irrigation</t>
  </si>
  <si>
    <t>Residue Management</t>
  </si>
  <si>
    <t>Chiseling &amp; subsoiling</t>
  </si>
  <si>
    <t>con pra2</t>
  </si>
  <si>
    <t/>
  </si>
  <si>
    <t>Crop Class:</t>
  </si>
  <si>
    <t>intensive Row crop - Sugar beets, potatoes, onions, etc.</t>
  </si>
  <si>
    <t>Row crop -                 Beans, corn, etc.</t>
  </si>
  <si>
    <t>Close Growing -         Grain, peas, etc.</t>
  </si>
  <si>
    <t>Permanent Cover -     Alfalfa, grass, pasture, clover, etc.</t>
  </si>
  <si>
    <t>Tons</t>
  </si>
  <si>
    <t>Tons/yr</t>
  </si>
  <si>
    <t>Prepared for:</t>
  </si>
  <si>
    <t>Prepared by</t>
  </si>
  <si>
    <t>Date</t>
  </si>
  <si>
    <t>Present Condition:</t>
  </si>
  <si>
    <t>Length of run</t>
  </si>
  <si>
    <t>BSL</t>
  </si>
  <si>
    <t>PC</t>
  </si>
  <si>
    <t>CP</t>
  </si>
  <si>
    <t>IP</t>
  </si>
  <si>
    <t>Alternative 1</t>
  </si>
  <si>
    <t>feet</t>
  </si>
  <si>
    <t>Total (tons)</t>
  </si>
  <si>
    <t>Average (tons/year)</t>
  </si>
  <si>
    <t>Alternative 2</t>
  </si>
  <si>
    <t>Present Condition Resource Description and Inventory Date</t>
  </si>
  <si>
    <t>Alternative 1 Description</t>
  </si>
  <si>
    <r>
      <t>To Print Alternative 1 worksheet press Ctrl</t>
    </r>
    <r>
      <rPr>
        <sz val="12"/>
        <rFont val="Arial"/>
        <family val="2"/>
      </rPr>
      <t xml:space="preserve"> C</t>
    </r>
  </si>
  <si>
    <t>Notes:</t>
  </si>
  <si>
    <r>
      <t xml:space="preserve">To Print Alternative 1 worksheet press </t>
    </r>
    <r>
      <rPr>
        <sz val="12"/>
        <rFont val="Arial"/>
        <family val="2"/>
      </rPr>
      <t>Ctrl B</t>
    </r>
  </si>
  <si>
    <t>Irrigation Management</t>
  </si>
  <si>
    <t>Second Conservation</t>
  </si>
  <si>
    <t>Factors</t>
  </si>
  <si>
    <t>Average loss (tons/year)</t>
  </si>
  <si>
    <t>Total Loss (tons)</t>
  </si>
  <si>
    <r>
      <t>To Print Alternative 2 worksheet press Ctrl</t>
    </r>
    <r>
      <rPr>
        <sz val="12"/>
        <rFont val="Arial"/>
        <family val="2"/>
      </rPr>
      <t xml:space="preserve"> B</t>
    </r>
  </si>
  <si>
    <r>
      <t xml:space="preserve">To Print a Summary of all Alternatives press </t>
    </r>
    <r>
      <rPr>
        <sz val="12"/>
        <rFont val="Arial"/>
        <family val="2"/>
      </rPr>
      <t>Crtl A</t>
    </r>
  </si>
  <si>
    <t>Irrigation Practice</t>
  </si>
  <si>
    <t>iwm2</t>
  </si>
  <si>
    <t>Present Condition</t>
  </si>
  <si>
    <t>Alternative 2 Description</t>
  </si>
  <si>
    <t xml:space="preserve">To print the current spread press Ctrl B.  To print a summary of all the alternatives press Crtl A.  </t>
  </si>
  <si>
    <t>Press Ctrl T to return to the top of the page.</t>
  </si>
  <si>
    <t xml:space="preserve">This spreadsheet has all of the tables and equation that was developed with the SISL model built in.  </t>
  </si>
  <si>
    <t>But for the users peace of mind the tables are also included in the help section.</t>
  </si>
  <si>
    <t>SISL Spreadsheet</t>
  </si>
  <si>
    <t xml:space="preserve">The green  </t>
  </si>
  <si>
    <t xml:space="preserve"> indicates the areas that need user input.  Select the tab at the bottom for Present Condition, Alternative 1,</t>
  </si>
  <si>
    <t>or Alternative 2.  Enter the values indicated by the green and the program will calculate the associated SISL value.</t>
  </si>
  <si>
    <t>Your Producer</t>
  </si>
  <si>
    <t>You</t>
  </si>
  <si>
    <t xml:space="preserve">Convention System, Surface Irrigation </t>
  </si>
  <si>
    <t>The Best</t>
  </si>
  <si>
    <t>1320</t>
  </si>
  <si>
    <t>Spring Barley</t>
  </si>
  <si>
    <t>Corn</t>
  </si>
  <si>
    <t>Beets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</si>
</sst>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14" fontId="0" fillId="2" borderId="0" xfId="0" applyNumberForma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2" borderId="0" xfId="0" applyNumberForma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49" fontId="0" fillId="2" borderId="0" xfId="0" applyNumberFormat="1" applyFill="1" applyAlignment="1" applyProtection="1">
      <alignment/>
      <protection/>
    </xf>
    <xf numFmtId="0" fontId="0" fillId="3" borderId="0" xfId="0" applyFill="1" applyAlignment="1" applyProtection="1">
      <alignment/>
      <protection locked="0"/>
    </xf>
    <xf numFmtId="49" fontId="1" fillId="3" borderId="0" xfId="0" applyNumberFormat="1" applyFont="1" applyFill="1" applyAlignment="1" applyProtection="1">
      <alignment/>
      <protection locked="0"/>
    </xf>
    <xf numFmtId="49" fontId="0" fillId="3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14" fontId="0" fillId="2" borderId="2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2" xfId="0" applyFill="1" applyBorder="1" applyAlignment="1">
      <alignment horizontal="right"/>
    </xf>
    <xf numFmtId="0" fontId="4" fillId="2" borderId="0" xfId="0" applyFont="1" applyFill="1" applyBorder="1" applyAlignment="1">
      <alignment/>
    </xf>
    <xf numFmtId="49" fontId="0" fillId="2" borderId="2" xfId="0" applyNumberForma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4" fontId="0" fillId="2" borderId="2" xfId="0" applyNumberForma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49" fontId="0" fillId="0" borderId="0" xfId="0" applyNumberFormat="1" applyAlignment="1">
      <alignment/>
    </xf>
    <xf numFmtId="2" fontId="0" fillId="2" borderId="0" xfId="0" applyNumberFormat="1" applyFill="1" applyBorder="1" applyAlignment="1">
      <alignment/>
    </xf>
    <xf numFmtId="0" fontId="0" fillId="0" borderId="2" xfId="0" applyNumberFormat="1" applyBorder="1" applyAlignment="1" applyProtection="1">
      <alignment/>
      <protection locked="0"/>
    </xf>
    <xf numFmtId="0" fontId="0" fillId="2" borderId="0" xfId="0" applyNumberFormat="1" applyFill="1" applyAlignment="1">
      <alignment/>
    </xf>
    <xf numFmtId="0" fontId="0" fillId="2" borderId="2" xfId="0" applyNumberFormat="1" applyFill="1" applyBorder="1" applyAlignment="1">
      <alignment/>
    </xf>
    <xf numFmtId="0" fontId="0" fillId="2" borderId="2" xfId="0" applyNumberFormat="1" applyFill="1" applyBorder="1" applyAlignment="1">
      <alignment horizontal="right"/>
    </xf>
    <xf numFmtId="0" fontId="0" fillId="0" borderId="0" xfId="0" applyNumberFormat="1" applyAlignment="1">
      <alignment/>
    </xf>
    <xf numFmtId="0" fontId="1" fillId="3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0" fillId="2" borderId="0" xfId="0" applyNumberFormat="1" applyFill="1" applyAlignment="1" applyProtection="1">
      <alignment/>
      <protection locked="0"/>
    </xf>
    <xf numFmtId="0" fontId="0" fillId="2" borderId="0" xfId="0" applyNumberFormat="1" applyFill="1" applyAlignment="1" applyProtection="1">
      <alignment horizontal="left"/>
      <protection locked="0"/>
    </xf>
    <xf numFmtId="0" fontId="0" fillId="2" borderId="2" xfId="0" applyNumberForma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2" borderId="0" xfId="0" applyNumberFormat="1" applyFill="1" applyAlignment="1">
      <alignment horizontal="left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49" fontId="0" fillId="3" borderId="0" xfId="0" applyNumberFormat="1" applyFill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right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NumberFormat="1" applyFill="1" applyAlignment="1" applyProtection="1">
      <alignment horizontal="center"/>
      <protection locked="0"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15.emf" /><Relationship Id="rId5" Type="http://schemas.openxmlformats.org/officeDocument/2006/relationships/image" Target="../media/image13.emf" /><Relationship Id="rId6" Type="http://schemas.openxmlformats.org/officeDocument/2006/relationships/image" Target="../media/image11.emf" /><Relationship Id="rId7" Type="http://schemas.openxmlformats.org/officeDocument/2006/relationships/image" Target="../media/image16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6.emf" /><Relationship Id="rId11" Type="http://schemas.openxmlformats.org/officeDocument/2006/relationships/image" Target="../media/image10.emf" /><Relationship Id="rId12" Type="http://schemas.openxmlformats.org/officeDocument/2006/relationships/image" Target="../media/image34.emf" /><Relationship Id="rId13" Type="http://schemas.openxmlformats.org/officeDocument/2006/relationships/image" Target="../media/image35.emf" /><Relationship Id="rId14" Type="http://schemas.openxmlformats.org/officeDocument/2006/relationships/image" Target="../media/image38.emf" /><Relationship Id="rId15" Type="http://schemas.openxmlformats.org/officeDocument/2006/relationships/image" Target="../media/image20.emf" /><Relationship Id="rId16" Type="http://schemas.openxmlformats.org/officeDocument/2006/relationships/image" Target="../media/image9.emf" /><Relationship Id="rId17" Type="http://schemas.openxmlformats.org/officeDocument/2006/relationships/image" Target="../media/image24.emf" /><Relationship Id="rId18" Type="http://schemas.openxmlformats.org/officeDocument/2006/relationships/image" Target="../media/image14.emf" /><Relationship Id="rId19" Type="http://schemas.openxmlformats.org/officeDocument/2006/relationships/image" Target="../media/image55.emf" /><Relationship Id="rId20" Type="http://schemas.openxmlformats.org/officeDocument/2006/relationships/image" Target="../media/image56.emf" /><Relationship Id="rId21" Type="http://schemas.openxmlformats.org/officeDocument/2006/relationships/image" Target="../media/image42.emf" /><Relationship Id="rId22" Type="http://schemas.openxmlformats.org/officeDocument/2006/relationships/image" Target="../media/image12.emf" /><Relationship Id="rId23" Type="http://schemas.openxmlformats.org/officeDocument/2006/relationships/image" Target="../media/image30.emf" /><Relationship Id="rId24" Type="http://schemas.openxmlformats.org/officeDocument/2006/relationships/image" Target="../media/image31.emf" /><Relationship Id="rId25" Type="http://schemas.openxmlformats.org/officeDocument/2006/relationships/image" Target="../media/image37.emf" /><Relationship Id="rId26" Type="http://schemas.openxmlformats.org/officeDocument/2006/relationships/image" Target="../media/image41.emf" /><Relationship Id="rId27" Type="http://schemas.openxmlformats.org/officeDocument/2006/relationships/image" Target="../media/image47.emf" /><Relationship Id="rId28" Type="http://schemas.openxmlformats.org/officeDocument/2006/relationships/image" Target="../media/image21.emf" /><Relationship Id="rId29" Type="http://schemas.openxmlformats.org/officeDocument/2006/relationships/image" Target="../media/image22.emf" /><Relationship Id="rId30" Type="http://schemas.openxmlformats.org/officeDocument/2006/relationships/image" Target="../media/image64.emf" /><Relationship Id="rId31" Type="http://schemas.openxmlformats.org/officeDocument/2006/relationships/image" Target="../media/image44.emf" /><Relationship Id="rId32" Type="http://schemas.openxmlformats.org/officeDocument/2006/relationships/image" Target="../media/image46.emf" /><Relationship Id="rId33" Type="http://schemas.openxmlformats.org/officeDocument/2006/relationships/image" Target="../media/image48.emf" /><Relationship Id="rId34" Type="http://schemas.openxmlformats.org/officeDocument/2006/relationships/image" Target="../media/image23.emf" /><Relationship Id="rId35" Type="http://schemas.openxmlformats.org/officeDocument/2006/relationships/image" Target="../media/image43.emf" /><Relationship Id="rId36" Type="http://schemas.openxmlformats.org/officeDocument/2006/relationships/image" Target="../media/image57.emf" /><Relationship Id="rId37" Type="http://schemas.openxmlformats.org/officeDocument/2006/relationships/image" Target="../media/image65.emf" /><Relationship Id="rId38" Type="http://schemas.openxmlformats.org/officeDocument/2006/relationships/image" Target="../media/image25.emf" /><Relationship Id="rId39" Type="http://schemas.openxmlformats.org/officeDocument/2006/relationships/image" Target="../media/image19.emf" /><Relationship Id="rId40" Type="http://schemas.openxmlformats.org/officeDocument/2006/relationships/image" Target="../media/image17.emf" /><Relationship Id="rId41" Type="http://schemas.openxmlformats.org/officeDocument/2006/relationships/image" Target="../media/image18.emf" /><Relationship Id="rId42" Type="http://schemas.openxmlformats.org/officeDocument/2006/relationships/image" Target="../media/image29.emf" /><Relationship Id="rId43" Type="http://schemas.openxmlformats.org/officeDocument/2006/relationships/image" Target="../media/image66.emf" /><Relationship Id="rId44" Type="http://schemas.openxmlformats.org/officeDocument/2006/relationships/image" Target="../media/image67.emf" /><Relationship Id="rId45" Type="http://schemas.openxmlformats.org/officeDocument/2006/relationships/image" Target="../media/image68.emf" /><Relationship Id="rId46" Type="http://schemas.openxmlformats.org/officeDocument/2006/relationships/image" Target="../media/image69.emf" /><Relationship Id="rId47" Type="http://schemas.openxmlformats.org/officeDocument/2006/relationships/image" Target="../media/image70.emf" /><Relationship Id="rId48" Type="http://schemas.openxmlformats.org/officeDocument/2006/relationships/image" Target="../media/image58.emf" /><Relationship Id="rId49" Type="http://schemas.openxmlformats.org/officeDocument/2006/relationships/image" Target="../media/image59.emf" /><Relationship Id="rId50" Type="http://schemas.openxmlformats.org/officeDocument/2006/relationships/image" Target="../media/image60.emf" /><Relationship Id="rId51" Type="http://schemas.openxmlformats.org/officeDocument/2006/relationships/image" Target="../media/image61.emf" /><Relationship Id="rId52" Type="http://schemas.openxmlformats.org/officeDocument/2006/relationships/image" Target="../media/image62.emf" /><Relationship Id="rId53" Type="http://schemas.openxmlformats.org/officeDocument/2006/relationships/image" Target="../media/image71.emf" /><Relationship Id="rId54" Type="http://schemas.openxmlformats.org/officeDocument/2006/relationships/image" Target="../media/image33.emf" /><Relationship Id="rId55" Type="http://schemas.openxmlformats.org/officeDocument/2006/relationships/image" Target="../media/image73.emf" /><Relationship Id="rId56" Type="http://schemas.openxmlformats.org/officeDocument/2006/relationships/image" Target="../media/image7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4.emf" /><Relationship Id="rId2" Type="http://schemas.openxmlformats.org/officeDocument/2006/relationships/image" Target="../media/image80.emf" /><Relationship Id="rId3" Type="http://schemas.openxmlformats.org/officeDocument/2006/relationships/image" Target="../media/image84.emf" /><Relationship Id="rId4" Type="http://schemas.openxmlformats.org/officeDocument/2006/relationships/image" Target="../media/image87.emf" /><Relationship Id="rId5" Type="http://schemas.openxmlformats.org/officeDocument/2006/relationships/image" Target="../media/image92.emf" /><Relationship Id="rId6" Type="http://schemas.openxmlformats.org/officeDocument/2006/relationships/image" Target="../media/image96.emf" /><Relationship Id="rId7" Type="http://schemas.openxmlformats.org/officeDocument/2006/relationships/image" Target="../media/image100.emf" /><Relationship Id="rId8" Type="http://schemas.openxmlformats.org/officeDocument/2006/relationships/image" Target="../media/image40.emf" /><Relationship Id="rId9" Type="http://schemas.openxmlformats.org/officeDocument/2006/relationships/image" Target="../media/image63.emf" /><Relationship Id="rId10" Type="http://schemas.openxmlformats.org/officeDocument/2006/relationships/image" Target="../media/image81.emf" /><Relationship Id="rId11" Type="http://schemas.openxmlformats.org/officeDocument/2006/relationships/image" Target="../media/image85.emf" /><Relationship Id="rId12" Type="http://schemas.openxmlformats.org/officeDocument/2006/relationships/image" Target="../media/image89.emf" /><Relationship Id="rId13" Type="http://schemas.openxmlformats.org/officeDocument/2006/relationships/image" Target="../media/image93.emf" /><Relationship Id="rId14" Type="http://schemas.openxmlformats.org/officeDocument/2006/relationships/image" Target="../media/image97.emf" /><Relationship Id="rId15" Type="http://schemas.openxmlformats.org/officeDocument/2006/relationships/image" Target="../media/image101.emf" /><Relationship Id="rId16" Type="http://schemas.openxmlformats.org/officeDocument/2006/relationships/image" Target="../media/image33.emf" /><Relationship Id="rId17" Type="http://schemas.openxmlformats.org/officeDocument/2006/relationships/image" Target="../media/image75.emf" /><Relationship Id="rId18" Type="http://schemas.openxmlformats.org/officeDocument/2006/relationships/image" Target="../media/image82.emf" /><Relationship Id="rId19" Type="http://schemas.openxmlformats.org/officeDocument/2006/relationships/image" Target="../media/image86.emf" /><Relationship Id="rId20" Type="http://schemas.openxmlformats.org/officeDocument/2006/relationships/image" Target="../media/image90.emf" /><Relationship Id="rId21" Type="http://schemas.openxmlformats.org/officeDocument/2006/relationships/image" Target="../media/image94.emf" /><Relationship Id="rId22" Type="http://schemas.openxmlformats.org/officeDocument/2006/relationships/image" Target="../media/image98.emf" /><Relationship Id="rId23" Type="http://schemas.openxmlformats.org/officeDocument/2006/relationships/image" Target="../media/image102.emf" /><Relationship Id="rId24" Type="http://schemas.openxmlformats.org/officeDocument/2006/relationships/image" Target="../media/image4.emf" /><Relationship Id="rId25" Type="http://schemas.openxmlformats.org/officeDocument/2006/relationships/image" Target="../media/image83.emf" /><Relationship Id="rId26" Type="http://schemas.openxmlformats.org/officeDocument/2006/relationships/image" Target="../media/image88.emf" /><Relationship Id="rId27" Type="http://schemas.openxmlformats.org/officeDocument/2006/relationships/image" Target="../media/image91.emf" /><Relationship Id="rId28" Type="http://schemas.openxmlformats.org/officeDocument/2006/relationships/image" Target="../media/image95.emf" /><Relationship Id="rId29" Type="http://schemas.openxmlformats.org/officeDocument/2006/relationships/image" Target="../media/image99.emf" /><Relationship Id="rId30" Type="http://schemas.openxmlformats.org/officeDocument/2006/relationships/image" Target="../media/image103.emf" /><Relationship Id="rId31" Type="http://schemas.openxmlformats.org/officeDocument/2006/relationships/image" Target="../media/image78.emf" /><Relationship Id="rId32" Type="http://schemas.openxmlformats.org/officeDocument/2006/relationships/image" Target="../media/image71.emf" /><Relationship Id="rId33" Type="http://schemas.openxmlformats.org/officeDocument/2006/relationships/image" Target="../media/image8.emf" /><Relationship Id="rId34" Type="http://schemas.openxmlformats.org/officeDocument/2006/relationships/image" Target="../media/image52.emf" /><Relationship Id="rId35" Type="http://schemas.openxmlformats.org/officeDocument/2006/relationships/image" Target="../media/image49.emf" /><Relationship Id="rId36" Type="http://schemas.openxmlformats.org/officeDocument/2006/relationships/image" Target="../media/image39.emf" /><Relationship Id="rId37" Type="http://schemas.openxmlformats.org/officeDocument/2006/relationships/image" Target="../media/image53.emf" /><Relationship Id="rId38" Type="http://schemas.openxmlformats.org/officeDocument/2006/relationships/image" Target="../media/image7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40.emf" /><Relationship Id="rId3" Type="http://schemas.openxmlformats.org/officeDocument/2006/relationships/image" Target="../media/image4.emf" /><Relationship Id="rId4" Type="http://schemas.openxmlformats.org/officeDocument/2006/relationships/image" Target="../media/image71.emf" /><Relationship Id="rId5" Type="http://schemas.openxmlformats.org/officeDocument/2006/relationships/image" Target="../media/image51.emf" /><Relationship Id="rId6" Type="http://schemas.openxmlformats.org/officeDocument/2006/relationships/image" Target="../media/image77.emf" /><Relationship Id="rId7" Type="http://schemas.openxmlformats.org/officeDocument/2006/relationships/image" Target="../media/image6.emf" /><Relationship Id="rId8" Type="http://schemas.openxmlformats.org/officeDocument/2006/relationships/image" Target="../media/image50.emf" /><Relationship Id="rId9" Type="http://schemas.openxmlformats.org/officeDocument/2006/relationships/image" Target="../media/image7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15</xdr:row>
      <xdr:rowOff>0</xdr:rowOff>
    </xdr:from>
    <xdr:to>
      <xdr:col>8</xdr:col>
      <xdr:colOff>9525</xdr:colOff>
      <xdr:row>16</xdr:row>
      <xdr:rowOff>19050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466975"/>
          <a:ext cx="1219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38100</xdr:colOff>
      <xdr:row>16</xdr:row>
      <xdr:rowOff>19050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24669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9525</xdr:rowOff>
    </xdr:from>
    <xdr:to>
      <xdr:col>12</xdr:col>
      <xdr:colOff>19050</xdr:colOff>
      <xdr:row>20</xdr:row>
      <xdr:rowOff>66675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3181350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152400</xdr:rowOff>
    </xdr:from>
    <xdr:to>
      <xdr:col>4</xdr:col>
      <xdr:colOff>19050</xdr:colOff>
      <xdr:row>20</xdr:row>
      <xdr:rowOff>9525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316230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7</xdr:col>
      <xdr:colOff>38100</xdr:colOff>
      <xdr:row>25</xdr:row>
      <xdr:rowOff>38100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41052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9525</xdr:rowOff>
    </xdr:from>
    <xdr:to>
      <xdr:col>9</xdr:col>
      <xdr:colOff>38100</xdr:colOff>
      <xdr:row>25</xdr:row>
      <xdr:rowOff>47625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00575" y="41148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9525</xdr:rowOff>
    </xdr:from>
    <xdr:to>
      <xdr:col>11</xdr:col>
      <xdr:colOff>9525</xdr:colOff>
      <xdr:row>25</xdr:row>
      <xdr:rowOff>47625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9775" y="411480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38100</xdr:colOff>
      <xdr:row>25</xdr:row>
      <xdr:rowOff>47625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77100" y="41052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24</xdr:row>
      <xdr:rowOff>9525</xdr:rowOff>
    </xdr:from>
    <xdr:to>
      <xdr:col>5</xdr:col>
      <xdr:colOff>28575</xdr:colOff>
      <xdr:row>25</xdr:row>
      <xdr:rowOff>47625</xdr:rowOff>
    </xdr:to>
    <xdr:pic>
      <xdr:nvPicPr>
        <xdr:cNvPr id="9" name="ComboBox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71700" y="411480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600075</xdr:colOff>
      <xdr:row>20</xdr:row>
      <xdr:rowOff>9525</xdr:rowOff>
    </xdr:to>
    <xdr:pic>
      <xdr:nvPicPr>
        <xdr:cNvPr id="10" name="ComboBox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90975" y="3171825"/>
          <a:ext cx="1209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25</xdr:row>
      <xdr:rowOff>142875</xdr:rowOff>
    </xdr:from>
    <xdr:to>
      <xdr:col>13</xdr:col>
      <xdr:colOff>47625</xdr:colOff>
      <xdr:row>27</xdr:row>
      <xdr:rowOff>38100</xdr:rowOff>
    </xdr:to>
    <xdr:pic>
      <xdr:nvPicPr>
        <xdr:cNvPr id="11" name="ComboBox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96150" y="443865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28</xdr:row>
      <xdr:rowOff>0</xdr:rowOff>
    </xdr:from>
    <xdr:to>
      <xdr:col>13</xdr:col>
      <xdr:colOff>19050</xdr:colOff>
      <xdr:row>29</xdr:row>
      <xdr:rowOff>47625</xdr:rowOff>
    </xdr:to>
    <xdr:pic>
      <xdr:nvPicPr>
        <xdr:cNvPr id="12" name="ComboBox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67575" y="481012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0</xdr:rowOff>
    </xdr:from>
    <xdr:to>
      <xdr:col>13</xdr:col>
      <xdr:colOff>38100</xdr:colOff>
      <xdr:row>31</xdr:row>
      <xdr:rowOff>38100</xdr:rowOff>
    </xdr:to>
    <xdr:pic>
      <xdr:nvPicPr>
        <xdr:cNvPr id="13" name="ComboBox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77100" y="516255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32</xdr:row>
      <xdr:rowOff>9525</xdr:rowOff>
    </xdr:from>
    <xdr:to>
      <xdr:col>13</xdr:col>
      <xdr:colOff>19050</xdr:colOff>
      <xdr:row>33</xdr:row>
      <xdr:rowOff>57150</xdr:rowOff>
    </xdr:to>
    <xdr:pic>
      <xdr:nvPicPr>
        <xdr:cNvPr id="14" name="ComboBox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67575" y="5524500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</xdr:row>
      <xdr:rowOff>0</xdr:rowOff>
    </xdr:from>
    <xdr:to>
      <xdr:col>13</xdr:col>
      <xdr:colOff>38100</xdr:colOff>
      <xdr:row>35</xdr:row>
      <xdr:rowOff>57150</xdr:rowOff>
    </xdr:to>
    <xdr:pic>
      <xdr:nvPicPr>
        <xdr:cNvPr id="15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5867400"/>
          <a:ext cx="1495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36</xdr:row>
      <xdr:rowOff>0</xdr:rowOff>
    </xdr:from>
    <xdr:to>
      <xdr:col>13</xdr:col>
      <xdr:colOff>19050</xdr:colOff>
      <xdr:row>37</xdr:row>
      <xdr:rowOff>57150</xdr:rowOff>
    </xdr:to>
    <xdr:pic>
      <xdr:nvPicPr>
        <xdr:cNvPr id="16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67575" y="621982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26</xdr:row>
      <xdr:rowOff>0</xdr:rowOff>
    </xdr:from>
    <xdr:to>
      <xdr:col>11</xdr:col>
      <xdr:colOff>19050</xdr:colOff>
      <xdr:row>27</xdr:row>
      <xdr:rowOff>38100</xdr:rowOff>
    </xdr:to>
    <xdr:pic>
      <xdr:nvPicPr>
        <xdr:cNvPr id="17" name="Combo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29300" y="445770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28</xdr:row>
      <xdr:rowOff>0</xdr:rowOff>
    </xdr:from>
    <xdr:to>
      <xdr:col>11</xdr:col>
      <xdr:colOff>19050</xdr:colOff>
      <xdr:row>29</xdr:row>
      <xdr:rowOff>38100</xdr:rowOff>
    </xdr:to>
    <xdr:pic>
      <xdr:nvPicPr>
        <xdr:cNvPr id="18" name="Combo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29300" y="481012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30</xdr:row>
      <xdr:rowOff>0</xdr:rowOff>
    </xdr:from>
    <xdr:to>
      <xdr:col>11</xdr:col>
      <xdr:colOff>38100</xdr:colOff>
      <xdr:row>31</xdr:row>
      <xdr:rowOff>38100</xdr:rowOff>
    </xdr:to>
    <xdr:pic>
      <xdr:nvPicPr>
        <xdr:cNvPr id="19" name="ComboBox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38825" y="5162550"/>
          <a:ext cx="1476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32</xdr:row>
      <xdr:rowOff>0</xdr:rowOff>
    </xdr:from>
    <xdr:to>
      <xdr:col>11</xdr:col>
      <xdr:colOff>19050</xdr:colOff>
      <xdr:row>33</xdr:row>
      <xdr:rowOff>38100</xdr:rowOff>
    </xdr:to>
    <xdr:pic>
      <xdr:nvPicPr>
        <xdr:cNvPr id="20" name="ComboBox2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29300" y="551497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11</xdr:col>
      <xdr:colOff>9525</xdr:colOff>
      <xdr:row>35</xdr:row>
      <xdr:rowOff>57150</xdr:rowOff>
    </xdr:to>
    <xdr:pic>
      <xdr:nvPicPr>
        <xdr:cNvPr id="21" name="ComboBox2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9775" y="5876925"/>
          <a:ext cx="1466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36</xdr:row>
      <xdr:rowOff>0</xdr:rowOff>
    </xdr:from>
    <xdr:to>
      <xdr:col>11</xdr:col>
      <xdr:colOff>19050</xdr:colOff>
      <xdr:row>37</xdr:row>
      <xdr:rowOff>57150</xdr:rowOff>
    </xdr:to>
    <xdr:pic>
      <xdr:nvPicPr>
        <xdr:cNvPr id="22" name="ComboBox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29300" y="6219825"/>
          <a:ext cx="1466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9525</xdr:rowOff>
    </xdr:from>
    <xdr:to>
      <xdr:col>9</xdr:col>
      <xdr:colOff>38100</xdr:colOff>
      <xdr:row>27</xdr:row>
      <xdr:rowOff>47625</xdr:rowOff>
    </xdr:to>
    <xdr:pic>
      <xdr:nvPicPr>
        <xdr:cNvPr id="23" name="ComboBox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00575" y="44672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28</xdr:row>
      <xdr:rowOff>0</xdr:rowOff>
    </xdr:from>
    <xdr:to>
      <xdr:col>9</xdr:col>
      <xdr:colOff>38100</xdr:colOff>
      <xdr:row>29</xdr:row>
      <xdr:rowOff>57150</xdr:rowOff>
    </xdr:to>
    <xdr:pic>
      <xdr:nvPicPr>
        <xdr:cNvPr id="24" name="Combo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10100" y="4810125"/>
          <a:ext cx="1247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9525</xdr:rowOff>
    </xdr:from>
    <xdr:to>
      <xdr:col>9</xdr:col>
      <xdr:colOff>38100</xdr:colOff>
      <xdr:row>31</xdr:row>
      <xdr:rowOff>38100</xdr:rowOff>
    </xdr:to>
    <xdr:pic>
      <xdr:nvPicPr>
        <xdr:cNvPr id="25" name="ComboBox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00575" y="51720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32</xdr:row>
      <xdr:rowOff>9525</xdr:rowOff>
    </xdr:from>
    <xdr:to>
      <xdr:col>9</xdr:col>
      <xdr:colOff>47625</xdr:colOff>
      <xdr:row>33</xdr:row>
      <xdr:rowOff>38100</xdr:rowOff>
    </xdr:to>
    <xdr:pic>
      <xdr:nvPicPr>
        <xdr:cNvPr id="26" name="ComboBox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591050" y="5524500"/>
          <a:ext cx="1276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9525</xdr:rowOff>
    </xdr:from>
    <xdr:to>
      <xdr:col>9</xdr:col>
      <xdr:colOff>38100</xdr:colOff>
      <xdr:row>35</xdr:row>
      <xdr:rowOff>57150</xdr:rowOff>
    </xdr:to>
    <xdr:pic>
      <xdr:nvPicPr>
        <xdr:cNvPr id="27" name="ComboBox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600575" y="5876925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36</xdr:row>
      <xdr:rowOff>0</xdr:rowOff>
    </xdr:from>
    <xdr:to>
      <xdr:col>9</xdr:col>
      <xdr:colOff>19050</xdr:colOff>
      <xdr:row>37</xdr:row>
      <xdr:rowOff>57150</xdr:rowOff>
    </xdr:to>
    <xdr:pic>
      <xdr:nvPicPr>
        <xdr:cNvPr id="28" name="ComboBox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591050" y="6219825"/>
          <a:ext cx="1247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28</xdr:row>
      <xdr:rowOff>0</xdr:rowOff>
    </xdr:from>
    <xdr:to>
      <xdr:col>7</xdr:col>
      <xdr:colOff>19050</xdr:colOff>
      <xdr:row>29</xdr:row>
      <xdr:rowOff>38100</xdr:rowOff>
    </xdr:to>
    <xdr:pic>
      <xdr:nvPicPr>
        <xdr:cNvPr id="29" name="ComboBox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71850" y="4810125"/>
          <a:ext cx="1247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30</xdr:row>
      <xdr:rowOff>0</xdr:rowOff>
    </xdr:from>
    <xdr:to>
      <xdr:col>7</xdr:col>
      <xdr:colOff>9525</xdr:colOff>
      <xdr:row>31</xdr:row>
      <xdr:rowOff>38100</xdr:rowOff>
    </xdr:to>
    <xdr:pic>
      <xdr:nvPicPr>
        <xdr:cNvPr id="30" name="Combo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362325" y="5162550"/>
          <a:ext cx="1247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32</xdr:row>
      <xdr:rowOff>0</xdr:rowOff>
    </xdr:from>
    <xdr:to>
      <xdr:col>7</xdr:col>
      <xdr:colOff>0</xdr:colOff>
      <xdr:row>33</xdr:row>
      <xdr:rowOff>38100</xdr:rowOff>
    </xdr:to>
    <xdr:pic>
      <xdr:nvPicPr>
        <xdr:cNvPr id="31" name="Combo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352800" y="5514975"/>
          <a:ext cx="1247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34</xdr:row>
      <xdr:rowOff>0</xdr:rowOff>
    </xdr:from>
    <xdr:to>
      <xdr:col>7</xdr:col>
      <xdr:colOff>9525</xdr:colOff>
      <xdr:row>35</xdr:row>
      <xdr:rowOff>66675</xdr:rowOff>
    </xdr:to>
    <xdr:pic>
      <xdr:nvPicPr>
        <xdr:cNvPr id="32" name="Combo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62325" y="5867400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7</xdr:col>
      <xdr:colOff>38100</xdr:colOff>
      <xdr:row>37</xdr:row>
      <xdr:rowOff>57150</xdr:rowOff>
    </xdr:to>
    <xdr:pic>
      <xdr:nvPicPr>
        <xdr:cNvPr id="33" name="Combo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381375" y="6219825"/>
          <a:ext cx="1257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7</xdr:col>
      <xdr:colOff>38100</xdr:colOff>
      <xdr:row>27</xdr:row>
      <xdr:rowOff>38100</xdr:rowOff>
    </xdr:to>
    <xdr:pic>
      <xdr:nvPicPr>
        <xdr:cNvPr id="34" name="Combo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381375" y="44577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5</xdr:col>
      <xdr:colOff>19050</xdr:colOff>
      <xdr:row>27</xdr:row>
      <xdr:rowOff>47625</xdr:rowOff>
    </xdr:to>
    <xdr:pic>
      <xdr:nvPicPr>
        <xdr:cNvPr id="35" name="Combo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162175" y="4457700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5</xdr:col>
      <xdr:colOff>19050</xdr:colOff>
      <xdr:row>29</xdr:row>
      <xdr:rowOff>47625</xdr:rowOff>
    </xdr:to>
    <xdr:pic>
      <xdr:nvPicPr>
        <xdr:cNvPr id="36" name="Combo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162175" y="48101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5</xdr:col>
      <xdr:colOff>19050</xdr:colOff>
      <xdr:row>31</xdr:row>
      <xdr:rowOff>47625</xdr:rowOff>
    </xdr:to>
    <xdr:pic>
      <xdr:nvPicPr>
        <xdr:cNvPr id="37" name="Combo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162175" y="5162550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5</xdr:col>
      <xdr:colOff>19050</xdr:colOff>
      <xdr:row>33</xdr:row>
      <xdr:rowOff>19050</xdr:rowOff>
    </xdr:to>
    <xdr:pic>
      <xdr:nvPicPr>
        <xdr:cNvPr id="38" name="Combo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162175" y="5514975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5</xdr:col>
      <xdr:colOff>19050</xdr:colOff>
      <xdr:row>35</xdr:row>
      <xdr:rowOff>57150</xdr:rowOff>
    </xdr:to>
    <xdr:pic>
      <xdr:nvPicPr>
        <xdr:cNvPr id="39" name="Combo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162175" y="5867400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5</xdr:col>
      <xdr:colOff>19050</xdr:colOff>
      <xdr:row>37</xdr:row>
      <xdr:rowOff>57150</xdr:rowOff>
    </xdr:to>
    <xdr:pic>
      <xdr:nvPicPr>
        <xdr:cNvPr id="40" name="Combo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162175" y="6219825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</xdr:row>
      <xdr:rowOff>142875</xdr:rowOff>
    </xdr:from>
    <xdr:to>
      <xdr:col>9</xdr:col>
      <xdr:colOff>38100</xdr:colOff>
      <xdr:row>39</xdr:row>
      <xdr:rowOff>76200</xdr:rowOff>
    </xdr:to>
    <xdr:pic>
      <xdr:nvPicPr>
        <xdr:cNvPr id="41" name="Combo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600575" y="655320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37</xdr:row>
      <xdr:rowOff>142875</xdr:rowOff>
    </xdr:from>
    <xdr:to>
      <xdr:col>11</xdr:col>
      <xdr:colOff>19050</xdr:colOff>
      <xdr:row>39</xdr:row>
      <xdr:rowOff>76200</xdr:rowOff>
    </xdr:to>
    <xdr:pic>
      <xdr:nvPicPr>
        <xdr:cNvPr id="42" name="Combo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29300" y="65532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38</xdr:row>
      <xdr:rowOff>0</xdr:rowOff>
    </xdr:from>
    <xdr:to>
      <xdr:col>13</xdr:col>
      <xdr:colOff>19050</xdr:colOff>
      <xdr:row>39</xdr:row>
      <xdr:rowOff>76200</xdr:rowOff>
    </xdr:to>
    <xdr:pic>
      <xdr:nvPicPr>
        <xdr:cNvPr id="43" name="Combo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267575" y="6572250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38100</xdr:colOff>
      <xdr:row>39</xdr:row>
      <xdr:rowOff>66675</xdr:rowOff>
    </xdr:to>
    <xdr:pic>
      <xdr:nvPicPr>
        <xdr:cNvPr id="44" name="Combo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81375" y="65722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5</xdr:col>
      <xdr:colOff>19050</xdr:colOff>
      <xdr:row>39</xdr:row>
      <xdr:rowOff>76200</xdr:rowOff>
    </xdr:to>
    <xdr:pic>
      <xdr:nvPicPr>
        <xdr:cNvPr id="45" name="Combo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62175" y="6572250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0</xdr:rowOff>
    </xdr:from>
    <xdr:to>
      <xdr:col>17</xdr:col>
      <xdr:colOff>0</xdr:colOff>
      <xdr:row>47</xdr:row>
      <xdr:rowOff>9525</xdr:rowOff>
    </xdr:to>
    <xdr:sp>
      <xdr:nvSpPr>
        <xdr:cNvPr id="46" name="Line 49"/>
        <xdr:cNvSpPr>
          <a:spLocks/>
        </xdr:cNvSpPr>
      </xdr:nvSpPr>
      <xdr:spPr>
        <a:xfrm>
          <a:off x="19050" y="8029575"/>
          <a:ext cx="11391900" cy="95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0</xdr:col>
      <xdr:colOff>9525</xdr:colOff>
      <xdr:row>56</xdr:row>
      <xdr:rowOff>0</xdr:rowOff>
    </xdr:to>
    <xdr:sp>
      <xdr:nvSpPr>
        <xdr:cNvPr id="47" name="Line 50"/>
        <xdr:cNvSpPr>
          <a:spLocks/>
        </xdr:cNvSpPr>
      </xdr:nvSpPr>
      <xdr:spPr>
        <a:xfrm flipV="1">
          <a:off x="9525" y="8039100"/>
          <a:ext cx="0" cy="15716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9525</xdr:rowOff>
    </xdr:from>
    <xdr:to>
      <xdr:col>17</xdr:col>
      <xdr:colOff>0</xdr:colOff>
      <xdr:row>56</xdr:row>
      <xdr:rowOff>9525</xdr:rowOff>
    </xdr:to>
    <xdr:sp>
      <xdr:nvSpPr>
        <xdr:cNvPr id="48" name="Line 51"/>
        <xdr:cNvSpPr>
          <a:spLocks/>
        </xdr:cNvSpPr>
      </xdr:nvSpPr>
      <xdr:spPr>
        <a:xfrm flipH="1">
          <a:off x="11410950" y="8039100"/>
          <a:ext cx="0" cy="158115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9525</xdr:rowOff>
    </xdr:from>
    <xdr:to>
      <xdr:col>17</xdr:col>
      <xdr:colOff>9525</xdr:colOff>
      <xdr:row>56</xdr:row>
      <xdr:rowOff>9525</xdr:rowOff>
    </xdr:to>
    <xdr:sp>
      <xdr:nvSpPr>
        <xdr:cNvPr id="49" name="Line 52"/>
        <xdr:cNvSpPr>
          <a:spLocks/>
        </xdr:cNvSpPr>
      </xdr:nvSpPr>
      <xdr:spPr>
        <a:xfrm flipV="1">
          <a:off x="19050" y="9620250"/>
          <a:ext cx="114014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24</xdr:row>
      <xdr:rowOff>0</xdr:rowOff>
    </xdr:from>
    <xdr:to>
      <xdr:col>15</xdr:col>
      <xdr:colOff>38100</xdr:colOff>
      <xdr:row>25</xdr:row>
      <xdr:rowOff>47625</xdr:rowOff>
    </xdr:to>
    <xdr:pic>
      <xdr:nvPicPr>
        <xdr:cNvPr id="50" name="Combo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8734425" y="41052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25</xdr:row>
      <xdr:rowOff>142875</xdr:rowOff>
    </xdr:from>
    <xdr:to>
      <xdr:col>15</xdr:col>
      <xdr:colOff>57150</xdr:colOff>
      <xdr:row>27</xdr:row>
      <xdr:rowOff>28575</xdr:rowOff>
    </xdr:to>
    <xdr:pic>
      <xdr:nvPicPr>
        <xdr:cNvPr id="51" name="Combo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753475" y="44386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15</xdr:col>
      <xdr:colOff>38100</xdr:colOff>
      <xdr:row>29</xdr:row>
      <xdr:rowOff>47625</xdr:rowOff>
    </xdr:to>
    <xdr:pic>
      <xdr:nvPicPr>
        <xdr:cNvPr id="52" name="Combo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8734425" y="481012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38100</xdr:colOff>
      <xdr:row>31</xdr:row>
      <xdr:rowOff>47625</xdr:rowOff>
    </xdr:to>
    <xdr:pic>
      <xdr:nvPicPr>
        <xdr:cNvPr id="53" name="Combo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8734425" y="51625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15</xdr:col>
      <xdr:colOff>38100</xdr:colOff>
      <xdr:row>33</xdr:row>
      <xdr:rowOff>47625</xdr:rowOff>
    </xdr:to>
    <xdr:pic>
      <xdr:nvPicPr>
        <xdr:cNvPr id="54" name="Combo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8734425" y="55149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15</xdr:col>
      <xdr:colOff>38100</xdr:colOff>
      <xdr:row>35</xdr:row>
      <xdr:rowOff>47625</xdr:rowOff>
    </xdr:to>
    <xdr:pic>
      <xdr:nvPicPr>
        <xdr:cNvPr id="55" name="Combo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8734425" y="58674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15</xdr:col>
      <xdr:colOff>38100</xdr:colOff>
      <xdr:row>37</xdr:row>
      <xdr:rowOff>47625</xdr:rowOff>
    </xdr:to>
    <xdr:pic>
      <xdr:nvPicPr>
        <xdr:cNvPr id="56" name="Combo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8734425" y="621982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15</xdr:col>
      <xdr:colOff>38100</xdr:colOff>
      <xdr:row>39</xdr:row>
      <xdr:rowOff>76200</xdr:rowOff>
    </xdr:to>
    <xdr:pic>
      <xdr:nvPicPr>
        <xdr:cNvPr id="57" name="Combo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734425" y="65722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5</xdr:col>
      <xdr:colOff>19050</xdr:colOff>
      <xdr:row>41</xdr:row>
      <xdr:rowOff>76200</xdr:rowOff>
    </xdr:to>
    <xdr:pic>
      <xdr:nvPicPr>
        <xdr:cNvPr id="58" name="ComboBox5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62175" y="6896100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19050</xdr:colOff>
      <xdr:row>43</xdr:row>
      <xdr:rowOff>76200</xdr:rowOff>
    </xdr:to>
    <xdr:pic>
      <xdr:nvPicPr>
        <xdr:cNvPr id="59" name="ComboBox5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162175" y="7219950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7</xdr:col>
      <xdr:colOff>38100</xdr:colOff>
      <xdr:row>41</xdr:row>
      <xdr:rowOff>66675</xdr:rowOff>
    </xdr:to>
    <xdr:pic>
      <xdr:nvPicPr>
        <xdr:cNvPr id="60" name="ComboBox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381375" y="68961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7</xdr:col>
      <xdr:colOff>38100</xdr:colOff>
      <xdr:row>43</xdr:row>
      <xdr:rowOff>66675</xdr:rowOff>
    </xdr:to>
    <xdr:pic>
      <xdr:nvPicPr>
        <xdr:cNvPr id="61" name="ComboBox5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3381375" y="72199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9</xdr:col>
      <xdr:colOff>38100</xdr:colOff>
      <xdr:row>41</xdr:row>
      <xdr:rowOff>95250</xdr:rowOff>
    </xdr:to>
    <xdr:pic>
      <xdr:nvPicPr>
        <xdr:cNvPr id="62" name="ComboBox58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600575" y="689610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9</xdr:col>
      <xdr:colOff>38100</xdr:colOff>
      <xdr:row>43</xdr:row>
      <xdr:rowOff>76200</xdr:rowOff>
    </xdr:to>
    <xdr:pic>
      <xdr:nvPicPr>
        <xdr:cNvPr id="63" name="ComboBox59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600575" y="7219950"/>
          <a:ext cx="1257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40</xdr:row>
      <xdr:rowOff>0</xdr:rowOff>
    </xdr:from>
    <xdr:to>
      <xdr:col>11</xdr:col>
      <xdr:colOff>19050</xdr:colOff>
      <xdr:row>41</xdr:row>
      <xdr:rowOff>95250</xdr:rowOff>
    </xdr:to>
    <xdr:pic>
      <xdr:nvPicPr>
        <xdr:cNvPr id="64" name="ComboBox6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29300" y="68961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11</xdr:col>
      <xdr:colOff>9525</xdr:colOff>
      <xdr:row>43</xdr:row>
      <xdr:rowOff>95250</xdr:rowOff>
    </xdr:to>
    <xdr:pic>
      <xdr:nvPicPr>
        <xdr:cNvPr id="65" name="ComboBox6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19775" y="721995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0</xdr:rowOff>
    </xdr:from>
    <xdr:to>
      <xdr:col>13</xdr:col>
      <xdr:colOff>28575</xdr:colOff>
      <xdr:row>41</xdr:row>
      <xdr:rowOff>76200</xdr:rowOff>
    </xdr:to>
    <xdr:pic>
      <xdr:nvPicPr>
        <xdr:cNvPr id="66" name="ComboBox6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277100" y="6896100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42</xdr:row>
      <xdr:rowOff>0</xdr:rowOff>
    </xdr:from>
    <xdr:to>
      <xdr:col>13</xdr:col>
      <xdr:colOff>9525</xdr:colOff>
      <xdr:row>43</xdr:row>
      <xdr:rowOff>76200</xdr:rowOff>
    </xdr:to>
    <xdr:pic>
      <xdr:nvPicPr>
        <xdr:cNvPr id="67" name="ComboBox6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258050" y="7219950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40</xdr:row>
      <xdr:rowOff>0</xdr:rowOff>
    </xdr:from>
    <xdr:to>
      <xdr:col>15</xdr:col>
      <xdr:colOff>47625</xdr:colOff>
      <xdr:row>41</xdr:row>
      <xdr:rowOff>76200</xdr:rowOff>
    </xdr:to>
    <xdr:pic>
      <xdr:nvPicPr>
        <xdr:cNvPr id="68" name="ComboBox6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743950" y="68961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15</xdr:col>
      <xdr:colOff>38100</xdr:colOff>
      <xdr:row>43</xdr:row>
      <xdr:rowOff>76200</xdr:rowOff>
    </xdr:to>
    <xdr:pic>
      <xdr:nvPicPr>
        <xdr:cNvPr id="69" name="ComboBox6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8734425" y="72199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24</xdr:row>
      <xdr:rowOff>9525</xdr:rowOff>
    </xdr:from>
    <xdr:to>
      <xdr:col>5</xdr:col>
      <xdr:colOff>28575</xdr:colOff>
      <xdr:row>25</xdr:row>
      <xdr:rowOff>47625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411480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26</xdr:row>
      <xdr:rowOff>9525</xdr:rowOff>
    </xdr:from>
    <xdr:to>
      <xdr:col>5</xdr:col>
      <xdr:colOff>28575</xdr:colOff>
      <xdr:row>27</xdr:row>
      <xdr:rowOff>47625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446722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28</xdr:row>
      <xdr:rowOff>9525</xdr:rowOff>
    </xdr:from>
    <xdr:to>
      <xdr:col>5</xdr:col>
      <xdr:colOff>28575</xdr:colOff>
      <xdr:row>29</xdr:row>
      <xdr:rowOff>47625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481965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30</xdr:row>
      <xdr:rowOff>9525</xdr:rowOff>
    </xdr:from>
    <xdr:to>
      <xdr:col>5</xdr:col>
      <xdr:colOff>28575</xdr:colOff>
      <xdr:row>31</xdr:row>
      <xdr:rowOff>47625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51720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9525</xdr:rowOff>
    </xdr:from>
    <xdr:to>
      <xdr:col>5</xdr:col>
      <xdr:colOff>28575</xdr:colOff>
      <xdr:row>33</xdr:row>
      <xdr:rowOff>47625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85975" y="552450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9525</xdr:rowOff>
    </xdr:from>
    <xdr:to>
      <xdr:col>5</xdr:col>
      <xdr:colOff>28575</xdr:colOff>
      <xdr:row>35</xdr:row>
      <xdr:rowOff>47625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587692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36</xdr:row>
      <xdr:rowOff>9525</xdr:rowOff>
    </xdr:from>
    <xdr:to>
      <xdr:col>5</xdr:col>
      <xdr:colOff>28575</xdr:colOff>
      <xdr:row>37</xdr:row>
      <xdr:rowOff>47625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85975" y="622935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38</xdr:row>
      <xdr:rowOff>9525</xdr:rowOff>
    </xdr:from>
    <xdr:to>
      <xdr:col>5</xdr:col>
      <xdr:colOff>28575</xdr:colOff>
      <xdr:row>39</xdr:row>
      <xdr:rowOff>47625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85975" y="65817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9525</xdr:rowOff>
    </xdr:from>
    <xdr:to>
      <xdr:col>7</xdr:col>
      <xdr:colOff>38100</xdr:colOff>
      <xdr:row>25</xdr:row>
      <xdr:rowOff>47625</xdr:rowOff>
    </xdr:to>
    <xdr:pic>
      <xdr:nvPicPr>
        <xdr:cNvPr id="9" name="Combo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95650" y="41148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9525</xdr:rowOff>
    </xdr:from>
    <xdr:to>
      <xdr:col>7</xdr:col>
      <xdr:colOff>38100</xdr:colOff>
      <xdr:row>27</xdr:row>
      <xdr:rowOff>47625</xdr:rowOff>
    </xdr:to>
    <xdr:pic>
      <xdr:nvPicPr>
        <xdr:cNvPr id="10" name="Combo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95650" y="44672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9525</xdr:rowOff>
    </xdr:from>
    <xdr:to>
      <xdr:col>7</xdr:col>
      <xdr:colOff>38100</xdr:colOff>
      <xdr:row>29</xdr:row>
      <xdr:rowOff>47625</xdr:rowOff>
    </xdr:to>
    <xdr:pic>
      <xdr:nvPicPr>
        <xdr:cNvPr id="11" name="Combo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95650" y="48196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9525</xdr:rowOff>
    </xdr:from>
    <xdr:to>
      <xdr:col>7</xdr:col>
      <xdr:colOff>38100</xdr:colOff>
      <xdr:row>31</xdr:row>
      <xdr:rowOff>47625</xdr:rowOff>
    </xdr:to>
    <xdr:pic>
      <xdr:nvPicPr>
        <xdr:cNvPr id="12" name="Combo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95650" y="51720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9525</xdr:rowOff>
    </xdr:from>
    <xdr:to>
      <xdr:col>7</xdr:col>
      <xdr:colOff>38100</xdr:colOff>
      <xdr:row>33</xdr:row>
      <xdr:rowOff>47625</xdr:rowOff>
    </xdr:to>
    <xdr:pic>
      <xdr:nvPicPr>
        <xdr:cNvPr id="13" name="Combo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95650" y="55245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9525</xdr:rowOff>
    </xdr:from>
    <xdr:to>
      <xdr:col>7</xdr:col>
      <xdr:colOff>38100</xdr:colOff>
      <xdr:row>35</xdr:row>
      <xdr:rowOff>47625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95650" y="58769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9525</xdr:rowOff>
    </xdr:from>
    <xdr:to>
      <xdr:col>7</xdr:col>
      <xdr:colOff>38100</xdr:colOff>
      <xdr:row>37</xdr:row>
      <xdr:rowOff>47625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95650" y="62293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38100</xdr:colOff>
      <xdr:row>39</xdr:row>
      <xdr:rowOff>38100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95650" y="65722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9525</xdr:rowOff>
    </xdr:from>
    <xdr:to>
      <xdr:col>9</xdr:col>
      <xdr:colOff>38100</xdr:colOff>
      <xdr:row>25</xdr:row>
      <xdr:rowOff>47625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14850" y="41148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9525</xdr:rowOff>
    </xdr:from>
    <xdr:to>
      <xdr:col>9</xdr:col>
      <xdr:colOff>38100</xdr:colOff>
      <xdr:row>27</xdr:row>
      <xdr:rowOff>47625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514850" y="44672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9525</xdr:rowOff>
    </xdr:from>
    <xdr:to>
      <xdr:col>9</xdr:col>
      <xdr:colOff>38100</xdr:colOff>
      <xdr:row>29</xdr:row>
      <xdr:rowOff>47625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14850" y="48196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9525</xdr:rowOff>
    </xdr:from>
    <xdr:to>
      <xdr:col>9</xdr:col>
      <xdr:colOff>38100</xdr:colOff>
      <xdr:row>31</xdr:row>
      <xdr:rowOff>47625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14850" y="51720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9525</xdr:rowOff>
    </xdr:from>
    <xdr:to>
      <xdr:col>9</xdr:col>
      <xdr:colOff>38100</xdr:colOff>
      <xdr:row>33</xdr:row>
      <xdr:rowOff>47625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514850" y="55245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9525</xdr:rowOff>
    </xdr:from>
    <xdr:to>
      <xdr:col>9</xdr:col>
      <xdr:colOff>38100</xdr:colOff>
      <xdr:row>35</xdr:row>
      <xdr:rowOff>47625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514850" y="58769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9525</xdr:rowOff>
    </xdr:from>
    <xdr:to>
      <xdr:col>9</xdr:col>
      <xdr:colOff>38100</xdr:colOff>
      <xdr:row>37</xdr:row>
      <xdr:rowOff>47625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514850" y="62293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9525</xdr:rowOff>
    </xdr:from>
    <xdr:to>
      <xdr:col>9</xdr:col>
      <xdr:colOff>38100</xdr:colOff>
      <xdr:row>39</xdr:row>
      <xdr:rowOff>47625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14850" y="65817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9525</xdr:rowOff>
    </xdr:from>
    <xdr:to>
      <xdr:col>11</xdr:col>
      <xdr:colOff>9525</xdr:colOff>
      <xdr:row>25</xdr:row>
      <xdr:rowOff>47625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34050" y="411480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9525</xdr:rowOff>
    </xdr:from>
    <xdr:to>
      <xdr:col>11</xdr:col>
      <xdr:colOff>9525</xdr:colOff>
      <xdr:row>27</xdr:row>
      <xdr:rowOff>47625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34050" y="446722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9525</xdr:rowOff>
    </xdr:from>
    <xdr:to>
      <xdr:col>11</xdr:col>
      <xdr:colOff>9525</xdr:colOff>
      <xdr:row>29</xdr:row>
      <xdr:rowOff>47625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34050" y="481965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9525</xdr:rowOff>
    </xdr:from>
    <xdr:to>
      <xdr:col>11</xdr:col>
      <xdr:colOff>9525</xdr:colOff>
      <xdr:row>31</xdr:row>
      <xdr:rowOff>47625</xdr:rowOff>
    </xdr:to>
    <xdr:pic>
      <xdr:nvPicPr>
        <xdr:cNvPr id="28" name="ComboBox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34050" y="517207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9525</xdr:rowOff>
    </xdr:from>
    <xdr:to>
      <xdr:col>11</xdr:col>
      <xdr:colOff>9525</xdr:colOff>
      <xdr:row>33</xdr:row>
      <xdr:rowOff>47625</xdr:rowOff>
    </xdr:to>
    <xdr:pic>
      <xdr:nvPicPr>
        <xdr:cNvPr id="29" name="ComboBox2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34050" y="552450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11</xdr:col>
      <xdr:colOff>9525</xdr:colOff>
      <xdr:row>35</xdr:row>
      <xdr:rowOff>47625</xdr:rowOff>
    </xdr:to>
    <xdr:pic>
      <xdr:nvPicPr>
        <xdr:cNvPr id="30" name="ComboBox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34050" y="587692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9525</xdr:rowOff>
    </xdr:from>
    <xdr:to>
      <xdr:col>11</xdr:col>
      <xdr:colOff>9525</xdr:colOff>
      <xdr:row>37</xdr:row>
      <xdr:rowOff>47625</xdr:rowOff>
    </xdr:to>
    <xdr:pic>
      <xdr:nvPicPr>
        <xdr:cNvPr id="31" name="ComboBox3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34050" y="622935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9525</xdr:rowOff>
    </xdr:from>
    <xdr:to>
      <xdr:col>11</xdr:col>
      <xdr:colOff>9525</xdr:colOff>
      <xdr:row>39</xdr:row>
      <xdr:rowOff>47625</xdr:rowOff>
    </xdr:to>
    <xdr:pic>
      <xdr:nvPicPr>
        <xdr:cNvPr id="32" name="ComboBox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34050" y="658177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26</xdr:row>
      <xdr:rowOff>9525</xdr:rowOff>
    </xdr:from>
    <xdr:to>
      <xdr:col>13</xdr:col>
      <xdr:colOff>28575</xdr:colOff>
      <xdr:row>27</xdr:row>
      <xdr:rowOff>57150</xdr:rowOff>
    </xdr:to>
    <xdr:pic>
      <xdr:nvPicPr>
        <xdr:cNvPr id="33" name="ComboBox3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81850" y="446722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28</xdr:row>
      <xdr:rowOff>9525</xdr:rowOff>
    </xdr:from>
    <xdr:to>
      <xdr:col>13</xdr:col>
      <xdr:colOff>19050</xdr:colOff>
      <xdr:row>29</xdr:row>
      <xdr:rowOff>57150</xdr:rowOff>
    </xdr:to>
    <xdr:pic>
      <xdr:nvPicPr>
        <xdr:cNvPr id="34" name="ComboBox3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172325" y="48196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30</xdr:row>
      <xdr:rowOff>0</xdr:rowOff>
    </xdr:from>
    <xdr:to>
      <xdr:col>13</xdr:col>
      <xdr:colOff>19050</xdr:colOff>
      <xdr:row>31</xdr:row>
      <xdr:rowOff>47625</xdr:rowOff>
    </xdr:to>
    <xdr:pic>
      <xdr:nvPicPr>
        <xdr:cNvPr id="35" name="ComboBox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72325" y="51625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32</xdr:row>
      <xdr:rowOff>0</xdr:rowOff>
    </xdr:from>
    <xdr:to>
      <xdr:col>13</xdr:col>
      <xdr:colOff>28575</xdr:colOff>
      <xdr:row>33</xdr:row>
      <xdr:rowOff>47625</xdr:rowOff>
    </xdr:to>
    <xdr:pic>
      <xdr:nvPicPr>
        <xdr:cNvPr id="36" name="ComboBox3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81850" y="55149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33</xdr:row>
      <xdr:rowOff>152400</xdr:rowOff>
    </xdr:from>
    <xdr:to>
      <xdr:col>13</xdr:col>
      <xdr:colOff>19050</xdr:colOff>
      <xdr:row>35</xdr:row>
      <xdr:rowOff>38100</xdr:rowOff>
    </xdr:to>
    <xdr:pic>
      <xdr:nvPicPr>
        <xdr:cNvPr id="37" name="ComboBox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172325" y="58578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36</xdr:row>
      <xdr:rowOff>9525</xdr:rowOff>
    </xdr:from>
    <xdr:to>
      <xdr:col>13</xdr:col>
      <xdr:colOff>28575</xdr:colOff>
      <xdr:row>37</xdr:row>
      <xdr:rowOff>57150</xdr:rowOff>
    </xdr:to>
    <xdr:pic>
      <xdr:nvPicPr>
        <xdr:cNvPr id="38" name="ComboBox3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181850" y="62293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24</xdr:row>
      <xdr:rowOff>9525</xdr:rowOff>
    </xdr:from>
    <xdr:to>
      <xdr:col>13</xdr:col>
      <xdr:colOff>28575</xdr:colOff>
      <xdr:row>25</xdr:row>
      <xdr:rowOff>57150</xdr:rowOff>
    </xdr:to>
    <xdr:pic>
      <xdr:nvPicPr>
        <xdr:cNvPr id="39" name="ComboBox4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181850" y="41148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38</xdr:row>
      <xdr:rowOff>0</xdr:rowOff>
    </xdr:from>
    <xdr:to>
      <xdr:col>13</xdr:col>
      <xdr:colOff>28575</xdr:colOff>
      <xdr:row>39</xdr:row>
      <xdr:rowOff>47625</xdr:rowOff>
    </xdr:to>
    <xdr:pic>
      <xdr:nvPicPr>
        <xdr:cNvPr id="40" name="ComboBox4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181850" y="65722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15</xdr:row>
      <xdr:rowOff>0</xdr:rowOff>
    </xdr:from>
    <xdr:to>
      <xdr:col>8</xdr:col>
      <xdr:colOff>9525</xdr:colOff>
      <xdr:row>16</xdr:row>
      <xdr:rowOff>19050</xdr:rowOff>
    </xdr:to>
    <xdr:pic>
      <xdr:nvPicPr>
        <xdr:cNvPr id="41" name="Combo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914775" y="2466975"/>
          <a:ext cx="1219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600075</xdr:colOff>
      <xdr:row>20</xdr:row>
      <xdr:rowOff>9525</xdr:rowOff>
    </xdr:to>
    <xdr:pic>
      <xdr:nvPicPr>
        <xdr:cNvPr id="42" name="ComboBox4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905250" y="3171825"/>
          <a:ext cx="1209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19</xdr:row>
      <xdr:rowOff>9525</xdr:rowOff>
    </xdr:from>
    <xdr:to>
      <xdr:col>4</xdr:col>
      <xdr:colOff>28575</xdr:colOff>
      <xdr:row>20</xdr:row>
      <xdr:rowOff>28575</xdr:rowOff>
    </xdr:to>
    <xdr:pic>
      <xdr:nvPicPr>
        <xdr:cNvPr id="43" name="ComboBox4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76375" y="3181350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38100</xdr:colOff>
      <xdr:row>16</xdr:row>
      <xdr:rowOff>19050</xdr:rowOff>
    </xdr:to>
    <xdr:pic>
      <xdr:nvPicPr>
        <xdr:cNvPr id="44" name="ComboBox4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34050" y="24669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9525</xdr:rowOff>
    </xdr:from>
    <xdr:to>
      <xdr:col>12</xdr:col>
      <xdr:colOff>19050</xdr:colOff>
      <xdr:row>20</xdr:row>
      <xdr:rowOff>66675</xdr:rowOff>
    </xdr:to>
    <xdr:pic>
      <xdr:nvPicPr>
        <xdr:cNvPr id="45" name="ComboBox4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581775" y="3181350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0</xdr:rowOff>
    </xdr:from>
    <xdr:to>
      <xdr:col>17</xdr:col>
      <xdr:colOff>0</xdr:colOff>
      <xdr:row>47</xdr:row>
      <xdr:rowOff>9525</xdr:rowOff>
    </xdr:to>
    <xdr:sp>
      <xdr:nvSpPr>
        <xdr:cNvPr id="46" name="Line 48"/>
        <xdr:cNvSpPr>
          <a:spLocks/>
        </xdr:cNvSpPr>
      </xdr:nvSpPr>
      <xdr:spPr>
        <a:xfrm>
          <a:off x="19050" y="8115300"/>
          <a:ext cx="11306175" cy="95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19050</xdr:rowOff>
    </xdr:from>
    <xdr:to>
      <xdr:col>17</xdr:col>
      <xdr:colOff>0</xdr:colOff>
      <xdr:row>56</xdr:row>
      <xdr:rowOff>9525</xdr:rowOff>
    </xdr:to>
    <xdr:sp>
      <xdr:nvSpPr>
        <xdr:cNvPr id="47" name="Line 49"/>
        <xdr:cNvSpPr>
          <a:spLocks/>
        </xdr:cNvSpPr>
      </xdr:nvSpPr>
      <xdr:spPr>
        <a:xfrm>
          <a:off x="11325225" y="8134350"/>
          <a:ext cx="0" cy="15716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0</xdr:rowOff>
    </xdr:from>
    <xdr:to>
      <xdr:col>17</xdr:col>
      <xdr:colOff>0</xdr:colOff>
      <xdr:row>56</xdr:row>
      <xdr:rowOff>0</xdr:rowOff>
    </xdr:to>
    <xdr:sp>
      <xdr:nvSpPr>
        <xdr:cNvPr id="48" name="Line 50"/>
        <xdr:cNvSpPr>
          <a:spLocks/>
        </xdr:cNvSpPr>
      </xdr:nvSpPr>
      <xdr:spPr>
        <a:xfrm flipH="1">
          <a:off x="9525" y="9696450"/>
          <a:ext cx="11315700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0</xdr:col>
      <xdr:colOff>9525</xdr:colOff>
      <xdr:row>56</xdr:row>
      <xdr:rowOff>0</xdr:rowOff>
    </xdr:to>
    <xdr:sp>
      <xdr:nvSpPr>
        <xdr:cNvPr id="49" name="Line 51"/>
        <xdr:cNvSpPr>
          <a:spLocks/>
        </xdr:cNvSpPr>
      </xdr:nvSpPr>
      <xdr:spPr>
        <a:xfrm flipV="1">
          <a:off x="9525" y="8124825"/>
          <a:ext cx="0" cy="15716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600075</xdr:colOff>
      <xdr:row>24</xdr:row>
      <xdr:rowOff>9525</xdr:rowOff>
    </xdr:from>
    <xdr:to>
      <xdr:col>13</xdr:col>
      <xdr:colOff>28575</xdr:colOff>
      <xdr:row>25</xdr:row>
      <xdr:rowOff>57150</xdr:rowOff>
    </xdr:to>
    <xdr:pic>
      <xdr:nvPicPr>
        <xdr:cNvPr id="50" name="ComboBox4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181850" y="41148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24</xdr:row>
      <xdr:rowOff>9525</xdr:rowOff>
    </xdr:from>
    <xdr:to>
      <xdr:col>15</xdr:col>
      <xdr:colOff>47625</xdr:colOff>
      <xdr:row>25</xdr:row>
      <xdr:rowOff>57150</xdr:rowOff>
    </xdr:to>
    <xdr:pic>
      <xdr:nvPicPr>
        <xdr:cNvPr id="51" name="ComboBox4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58225" y="41148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26</xdr:row>
      <xdr:rowOff>9525</xdr:rowOff>
    </xdr:from>
    <xdr:to>
      <xdr:col>15</xdr:col>
      <xdr:colOff>47625</xdr:colOff>
      <xdr:row>27</xdr:row>
      <xdr:rowOff>57150</xdr:rowOff>
    </xdr:to>
    <xdr:pic>
      <xdr:nvPicPr>
        <xdr:cNvPr id="52" name="ComboBox4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58225" y="446722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19050</xdr:rowOff>
    </xdr:from>
    <xdr:to>
      <xdr:col>15</xdr:col>
      <xdr:colOff>38100</xdr:colOff>
      <xdr:row>29</xdr:row>
      <xdr:rowOff>66675</xdr:rowOff>
    </xdr:to>
    <xdr:pic>
      <xdr:nvPicPr>
        <xdr:cNvPr id="53" name="ComboBox4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48700" y="48291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30</xdr:row>
      <xdr:rowOff>9525</xdr:rowOff>
    </xdr:from>
    <xdr:to>
      <xdr:col>15</xdr:col>
      <xdr:colOff>38100</xdr:colOff>
      <xdr:row>31</xdr:row>
      <xdr:rowOff>57150</xdr:rowOff>
    </xdr:to>
    <xdr:pic>
      <xdr:nvPicPr>
        <xdr:cNvPr id="54" name="ComboBox5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48700" y="51720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15</xdr:col>
      <xdr:colOff>38100</xdr:colOff>
      <xdr:row>33</xdr:row>
      <xdr:rowOff>47625</xdr:rowOff>
    </xdr:to>
    <xdr:pic>
      <xdr:nvPicPr>
        <xdr:cNvPr id="55" name="ComboBox5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48700" y="55149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838200</xdr:colOff>
      <xdr:row>33</xdr:row>
      <xdr:rowOff>152400</xdr:rowOff>
    </xdr:from>
    <xdr:to>
      <xdr:col>15</xdr:col>
      <xdr:colOff>28575</xdr:colOff>
      <xdr:row>35</xdr:row>
      <xdr:rowOff>38100</xdr:rowOff>
    </xdr:to>
    <xdr:pic>
      <xdr:nvPicPr>
        <xdr:cNvPr id="56" name="ComboBox5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39175" y="58578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36</xdr:row>
      <xdr:rowOff>9525</xdr:rowOff>
    </xdr:from>
    <xdr:to>
      <xdr:col>15</xdr:col>
      <xdr:colOff>38100</xdr:colOff>
      <xdr:row>37</xdr:row>
      <xdr:rowOff>57150</xdr:rowOff>
    </xdr:to>
    <xdr:pic>
      <xdr:nvPicPr>
        <xdr:cNvPr id="57" name="ComboBox5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48700" y="62293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15</xdr:col>
      <xdr:colOff>38100</xdr:colOff>
      <xdr:row>39</xdr:row>
      <xdr:rowOff>47625</xdr:rowOff>
    </xdr:to>
    <xdr:pic>
      <xdr:nvPicPr>
        <xdr:cNvPr id="58" name="ComboBox5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48700" y="65722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40</xdr:row>
      <xdr:rowOff>9525</xdr:rowOff>
    </xdr:from>
    <xdr:to>
      <xdr:col>5</xdr:col>
      <xdr:colOff>28575</xdr:colOff>
      <xdr:row>41</xdr:row>
      <xdr:rowOff>47625</xdr:rowOff>
    </xdr:to>
    <xdr:pic>
      <xdr:nvPicPr>
        <xdr:cNvPr id="59" name="ComboBox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85975" y="693420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9525</xdr:rowOff>
    </xdr:from>
    <xdr:to>
      <xdr:col>5</xdr:col>
      <xdr:colOff>28575</xdr:colOff>
      <xdr:row>43</xdr:row>
      <xdr:rowOff>47625</xdr:rowOff>
    </xdr:to>
    <xdr:pic>
      <xdr:nvPicPr>
        <xdr:cNvPr id="60" name="ComboBox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85975" y="728662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9525</xdr:rowOff>
    </xdr:from>
    <xdr:to>
      <xdr:col>7</xdr:col>
      <xdr:colOff>38100</xdr:colOff>
      <xdr:row>41</xdr:row>
      <xdr:rowOff>47625</xdr:rowOff>
    </xdr:to>
    <xdr:pic>
      <xdr:nvPicPr>
        <xdr:cNvPr id="61" name="ComboBox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95650" y="69342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9525</xdr:rowOff>
    </xdr:from>
    <xdr:to>
      <xdr:col>7</xdr:col>
      <xdr:colOff>38100</xdr:colOff>
      <xdr:row>43</xdr:row>
      <xdr:rowOff>47625</xdr:rowOff>
    </xdr:to>
    <xdr:pic>
      <xdr:nvPicPr>
        <xdr:cNvPr id="62" name="ComboBox5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95650" y="72866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9525</xdr:rowOff>
    </xdr:from>
    <xdr:to>
      <xdr:col>9</xdr:col>
      <xdr:colOff>38100</xdr:colOff>
      <xdr:row>41</xdr:row>
      <xdr:rowOff>47625</xdr:rowOff>
    </xdr:to>
    <xdr:pic>
      <xdr:nvPicPr>
        <xdr:cNvPr id="63" name="ComboBox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14850" y="69342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9525</xdr:rowOff>
    </xdr:from>
    <xdr:to>
      <xdr:col>9</xdr:col>
      <xdr:colOff>38100</xdr:colOff>
      <xdr:row>43</xdr:row>
      <xdr:rowOff>47625</xdr:rowOff>
    </xdr:to>
    <xdr:pic>
      <xdr:nvPicPr>
        <xdr:cNvPr id="64" name="ComboBox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14850" y="72866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9525</xdr:rowOff>
    </xdr:from>
    <xdr:to>
      <xdr:col>11</xdr:col>
      <xdr:colOff>9525</xdr:colOff>
      <xdr:row>41</xdr:row>
      <xdr:rowOff>47625</xdr:rowOff>
    </xdr:to>
    <xdr:pic>
      <xdr:nvPicPr>
        <xdr:cNvPr id="65" name="ComboBox6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34050" y="693420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9525</xdr:rowOff>
    </xdr:from>
    <xdr:to>
      <xdr:col>11</xdr:col>
      <xdr:colOff>9525</xdr:colOff>
      <xdr:row>43</xdr:row>
      <xdr:rowOff>47625</xdr:rowOff>
    </xdr:to>
    <xdr:pic>
      <xdr:nvPicPr>
        <xdr:cNvPr id="66" name="ComboBox6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734050" y="728662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40</xdr:row>
      <xdr:rowOff>0</xdr:rowOff>
    </xdr:from>
    <xdr:to>
      <xdr:col>13</xdr:col>
      <xdr:colOff>19050</xdr:colOff>
      <xdr:row>41</xdr:row>
      <xdr:rowOff>47625</xdr:rowOff>
    </xdr:to>
    <xdr:pic>
      <xdr:nvPicPr>
        <xdr:cNvPr id="67" name="ComboBox6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172325" y="69246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13</xdr:col>
      <xdr:colOff>38100</xdr:colOff>
      <xdr:row>43</xdr:row>
      <xdr:rowOff>47625</xdr:rowOff>
    </xdr:to>
    <xdr:pic>
      <xdr:nvPicPr>
        <xdr:cNvPr id="68" name="ComboBox6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191375" y="72771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15</xdr:col>
      <xdr:colOff>38100</xdr:colOff>
      <xdr:row>41</xdr:row>
      <xdr:rowOff>47625</xdr:rowOff>
    </xdr:to>
    <xdr:pic>
      <xdr:nvPicPr>
        <xdr:cNvPr id="69" name="ComboBox6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48700" y="69246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15</xdr:col>
      <xdr:colOff>38100</xdr:colOff>
      <xdr:row>43</xdr:row>
      <xdr:rowOff>47625</xdr:rowOff>
    </xdr:to>
    <xdr:pic>
      <xdr:nvPicPr>
        <xdr:cNvPr id="70" name="ComboBox6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648700" y="72771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24</xdr:row>
      <xdr:rowOff>0</xdr:rowOff>
    </xdr:from>
    <xdr:to>
      <xdr:col>7</xdr:col>
      <xdr:colOff>38100</xdr:colOff>
      <xdr:row>25</xdr:row>
      <xdr:rowOff>38100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1052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7</xdr:col>
      <xdr:colOff>38100</xdr:colOff>
      <xdr:row>39</xdr:row>
      <xdr:rowOff>66675</xdr:rowOff>
    </xdr:to>
    <xdr:pic>
      <xdr:nvPicPr>
        <xdr:cNvPr id="2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5722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7</xdr:col>
      <xdr:colOff>38100</xdr:colOff>
      <xdr:row>27</xdr:row>
      <xdr:rowOff>38100</xdr:rowOff>
    </xdr:to>
    <xdr:pic>
      <xdr:nvPicPr>
        <xdr:cNvPr id="3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4577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7</xdr:col>
      <xdr:colOff>38100</xdr:colOff>
      <xdr:row>29</xdr:row>
      <xdr:rowOff>38100</xdr:rowOff>
    </xdr:to>
    <xdr:pic>
      <xdr:nvPicPr>
        <xdr:cNvPr id="4" name="Combo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48101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7</xdr:col>
      <xdr:colOff>38100</xdr:colOff>
      <xdr:row>31</xdr:row>
      <xdr:rowOff>38100</xdr:rowOff>
    </xdr:to>
    <xdr:pic>
      <xdr:nvPicPr>
        <xdr:cNvPr id="5" name="Combo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51625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7</xdr:col>
      <xdr:colOff>38100</xdr:colOff>
      <xdr:row>33</xdr:row>
      <xdr:rowOff>38100</xdr:rowOff>
    </xdr:to>
    <xdr:pic>
      <xdr:nvPicPr>
        <xdr:cNvPr id="6" name="Combo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55149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7</xdr:col>
      <xdr:colOff>38100</xdr:colOff>
      <xdr:row>35</xdr:row>
      <xdr:rowOff>38100</xdr:rowOff>
    </xdr:to>
    <xdr:pic>
      <xdr:nvPicPr>
        <xdr:cNvPr id="7" name="Combo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58674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0</xdr:rowOff>
    </xdr:from>
    <xdr:to>
      <xdr:col>7</xdr:col>
      <xdr:colOff>38100</xdr:colOff>
      <xdr:row>37</xdr:row>
      <xdr:rowOff>38100</xdr:rowOff>
    </xdr:to>
    <xdr:pic>
      <xdr:nvPicPr>
        <xdr:cNvPr id="8" name="Combo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62198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24</xdr:row>
      <xdr:rowOff>9525</xdr:rowOff>
    </xdr:from>
    <xdr:to>
      <xdr:col>5</xdr:col>
      <xdr:colOff>28575</xdr:colOff>
      <xdr:row>25</xdr:row>
      <xdr:rowOff>47625</xdr:rowOff>
    </xdr:to>
    <xdr:pic>
      <xdr:nvPicPr>
        <xdr:cNvPr id="9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411480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26</xdr:row>
      <xdr:rowOff>9525</xdr:rowOff>
    </xdr:from>
    <xdr:to>
      <xdr:col>5</xdr:col>
      <xdr:colOff>28575</xdr:colOff>
      <xdr:row>27</xdr:row>
      <xdr:rowOff>47625</xdr:rowOff>
    </xdr:to>
    <xdr:pic>
      <xdr:nvPicPr>
        <xdr:cNvPr id="10" name="Combo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446722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28</xdr:row>
      <xdr:rowOff>9525</xdr:rowOff>
    </xdr:from>
    <xdr:to>
      <xdr:col>5</xdr:col>
      <xdr:colOff>28575</xdr:colOff>
      <xdr:row>29</xdr:row>
      <xdr:rowOff>47625</xdr:rowOff>
    </xdr:to>
    <xdr:pic>
      <xdr:nvPicPr>
        <xdr:cNvPr id="11" name="Combo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481965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30</xdr:row>
      <xdr:rowOff>9525</xdr:rowOff>
    </xdr:from>
    <xdr:to>
      <xdr:col>5</xdr:col>
      <xdr:colOff>28575</xdr:colOff>
      <xdr:row>31</xdr:row>
      <xdr:rowOff>47625</xdr:rowOff>
    </xdr:to>
    <xdr:pic>
      <xdr:nvPicPr>
        <xdr:cNvPr id="12" name="Combo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51720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9525</xdr:rowOff>
    </xdr:from>
    <xdr:to>
      <xdr:col>5</xdr:col>
      <xdr:colOff>28575</xdr:colOff>
      <xdr:row>33</xdr:row>
      <xdr:rowOff>47625</xdr:rowOff>
    </xdr:to>
    <xdr:pic>
      <xdr:nvPicPr>
        <xdr:cNvPr id="13" name="Combo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552450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9525</xdr:rowOff>
    </xdr:from>
    <xdr:to>
      <xdr:col>5</xdr:col>
      <xdr:colOff>28575</xdr:colOff>
      <xdr:row>35</xdr:row>
      <xdr:rowOff>47625</xdr:rowOff>
    </xdr:to>
    <xdr:pic>
      <xdr:nvPicPr>
        <xdr:cNvPr id="14" name="ComboBox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587692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36</xdr:row>
      <xdr:rowOff>9525</xdr:rowOff>
    </xdr:from>
    <xdr:to>
      <xdr:col>5</xdr:col>
      <xdr:colOff>28575</xdr:colOff>
      <xdr:row>37</xdr:row>
      <xdr:rowOff>47625</xdr:rowOff>
    </xdr:to>
    <xdr:pic>
      <xdr:nvPicPr>
        <xdr:cNvPr id="15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6229350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38</xdr:row>
      <xdr:rowOff>9525</xdr:rowOff>
    </xdr:from>
    <xdr:to>
      <xdr:col>5</xdr:col>
      <xdr:colOff>28575</xdr:colOff>
      <xdr:row>39</xdr:row>
      <xdr:rowOff>76200</xdr:rowOff>
    </xdr:to>
    <xdr:pic>
      <xdr:nvPicPr>
        <xdr:cNvPr id="16" name="ComboBox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65817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9525</xdr:rowOff>
    </xdr:from>
    <xdr:to>
      <xdr:col>9</xdr:col>
      <xdr:colOff>38100</xdr:colOff>
      <xdr:row>25</xdr:row>
      <xdr:rowOff>47625</xdr:rowOff>
    </xdr:to>
    <xdr:pic>
      <xdr:nvPicPr>
        <xdr:cNvPr id="17" name="Combo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1148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9525</xdr:rowOff>
    </xdr:from>
    <xdr:to>
      <xdr:col>9</xdr:col>
      <xdr:colOff>38100</xdr:colOff>
      <xdr:row>27</xdr:row>
      <xdr:rowOff>47625</xdr:rowOff>
    </xdr:to>
    <xdr:pic>
      <xdr:nvPicPr>
        <xdr:cNvPr id="18" name="Combo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4672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9525</xdr:rowOff>
    </xdr:from>
    <xdr:to>
      <xdr:col>9</xdr:col>
      <xdr:colOff>38100</xdr:colOff>
      <xdr:row>29</xdr:row>
      <xdr:rowOff>47625</xdr:rowOff>
    </xdr:to>
    <xdr:pic>
      <xdr:nvPicPr>
        <xdr:cNvPr id="19" name="Combo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48196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</xdr:row>
      <xdr:rowOff>9525</xdr:rowOff>
    </xdr:from>
    <xdr:to>
      <xdr:col>9</xdr:col>
      <xdr:colOff>38100</xdr:colOff>
      <xdr:row>31</xdr:row>
      <xdr:rowOff>47625</xdr:rowOff>
    </xdr:to>
    <xdr:pic>
      <xdr:nvPicPr>
        <xdr:cNvPr id="20" name="Combo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1720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9525</xdr:rowOff>
    </xdr:from>
    <xdr:to>
      <xdr:col>9</xdr:col>
      <xdr:colOff>38100</xdr:colOff>
      <xdr:row>33</xdr:row>
      <xdr:rowOff>47625</xdr:rowOff>
    </xdr:to>
    <xdr:pic>
      <xdr:nvPicPr>
        <xdr:cNvPr id="21" name="Combo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52450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9525</xdr:rowOff>
    </xdr:from>
    <xdr:to>
      <xdr:col>9</xdr:col>
      <xdr:colOff>38100</xdr:colOff>
      <xdr:row>35</xdr:row>
      <xdr:rowOff>47625</xdr:rowOff>
    </xdr:to>
    <xdr:pic>
      <xdr:nvPicPr>
        <xdr:cNvPr id="22" name="Combo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58769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9525</xdr:rowOff>
    </xdr:from>
    <xdr:to>
      <xdr:col>9</xdr:col>
      <xdr:colOff>38100</xdr:colOff>
      <xdr:row>37</xdr:row>
      <xdr:rowOff>47625</xdr:rowOff>
    </xdr:to>
    <xdr:pic>
      <xdr:nvPicPr>
        <xdr:cNvPr id="23" name="Combo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229350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</xdr:row>
      <xdr:rowOff>9525</xdr:rowOff>
    </xdr:from>
    <xdr:to>
      <xdr:col>9</xdr:col>
      <xdr:colOff>38100</xdr:colOff>
      <xdr:row>39</xdr:row>
      <xdr:rowOff>76200</xdr:rowOff>
    </xdr:to>
    <xdr:pic>
      <xdr:nvPicPr>
        <xdr:cNvPr id="24" name="Combo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5817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9525</xdr:rowOff>
    </xdr:from>
    <xdr:to>
      <xdr:col>11</xdr:col>
      <xdr:colOff>9525</xdr:colOff>
      <xdr:row>25</xdr:row>
      <xdr:rowOff>47625</xdr:rowOff>
    </xdr:to>
    <xdr:pic>
      <xdr:nvPicPr>
        <xdr:cNvPr id="25" name="ComboBox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411480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26</xdr:row>
      <xdr:rowOff>9525</xdr:rowOff>
    </xdr:from>
    <xdr:to>
      <xdr:col>11</xdr:col>
      <xdr:colOff>9525</xdr:colOff>
      <xdr:row>27</xdr:row>
      <xdr:rowOff>47625</xdr:rowOff>
    </xdr:to>
    <xdr:pic>
      <xdr:nvPicPr>
        <xdr:cNvPr id="26" name="ComboBo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446722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9525</xdr:rowOff>
    </xdr:from>
    <xdr:to>
      <xdr:col>11</xdr:col>
      <xdr:colOff>9525</xdr:colOff>
      <xdr:row>29</xdr:row>
      <xdr:rowOff>47625</xdr:rowOff>
    </xdr:to>
    <xdr:pic>
      <xdr:nvPicPr>
        <xdr:cNvPr id="27" name="ComboBo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481965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</xdr:row>
      <xdr:rowOff>9525</xdr:rowOff>
    </xdr:from>
    <xdr:to>
      <xdr:col>11</xdr:col>
      <xdr:colOff>9525</xdr:colOff>
      <xdr:row>31</xdr:row>
      <xdr:rowOff>47625</xdr:rowOff>
    </xdr:to>
    <xdr:pic>
      <xdr:nvPicPr>
        <xdr:cNvPr id="28" name="ComboBo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517207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32</xdr:row>
      <xdr:rowOff>9525</xdr:rowOff>
    </xdr:from>
    <xdr:to>
      <xdr:col>11</xdr:col>
      <xdr:colOff>9525</xdr:colOff>
      <xdr:row>33</xdr:row>
      <xdr:rowOff>47625</xdr:rowOff>
    </xdr:to>
    <xdr:pic>
      <xdr:nvPicPr>
        <xdr:cNvPr id="29" name="ComboBo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552450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34</xdr:row>
      <xdr:rowOff>9525</xdr:rowOff>
    </xdr:from>
    <xdr:to>
      <xdr:col>11</xdr:col>
      <xdr:colOff>9525</xdr:colOff>
      <xdr:row>35</xdr:row>
      <xdr:rowOff>47625</xdr:rowOff>
    </xdr:to>
    <xdr:pic>
      <xdr:nvPicPr>
        <xdr:cNvPr id="30" name="ComboBo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587692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9525</xdr:rowOff>
    </xdr:from>
    <xdr:to>
      <xdr:col>11</xdr:col>
      <xdr:colOff>9525</xdr:colOff>
      <xdr:row>37</xdr:row>
      <xdr:rowOff>47625</xdr:rowOff>
    </xdr:to>
    <xdr:pic>
      <xdr:nvPicPr>
        <xdr:cNvPr id="31" name="ComboBox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6229350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9525</xdr:rowOff>
    </xdr:from>
    <xdr:to>
      <xdr:col>11</xdr:col>
      <xdr:colOff>9525</xdr:colOff>
      <xdr:row>39</xdr:row>
      <xdr:rowOff>76200</xdr:rowOff>
    </xdr:to>
    <xdr:pic>
      <xdr:nvPicPr>
        <xdr:cNvPr id="32" name="ComboBo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658177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24</xdr:row>
      <xdr:rowOff>9525</xdr:rowOff>
    </xdr:from>
    <xdr:to>
      <xdr:col>13</xdr:col>
      <xdr:colOff>28575</xdr:colOff>
      <xdr:row>25</xdr:row>
      <xdr:rowOff>57150</xdr:rowOff>
    </xdr:to>
    <xdr:pic>
      <xdr:nvPicPr>
        <xdr:cNvPr id="33" name="ComboBox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41148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26</xdr:row>
      <xdr:rowOff>0</xdr:rowOff>
    </xdr:from>
    <xdr:to>
      <xdr:col>13</xdr:col>
      <xdr:colOff>28575</xdr:colOff>
      <xdr:row>27</xdr:row>
      <xdr:rowOff>47625</xdr:rowOff>
    </xdr:to>
    <xdr:pic>
      <xdr:nvPicPr>
        <xdr:cNvPr id="34" name="ComboBox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44577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28</xdr:row>
      <xdr:rowOff>0</xdr:rowOff>
    </xdr:from>
    <xdr:to>
      <xdr:col>13</xdr:col>
      <xdr:colOff>28575</xdr:colOff>
      <xdr:row>29</xdr:row>
      <xdr:rowOff>47625</xdr:rowOff>
    </xdr:to>
    <xdr:pic>
      <xdr:nvPicPr>
        <xdr:cNvPr id="35" name="ComboBox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481012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30</xdr:row>
      <xdr:rowOff>9525</xdr:rowOff>
    </xdr:from>
    <xdr:to>
      <xdr:col>13</xdr:col>
      <xdr:colOff>38100</xdr:colOff>
      <xdr:row>31</xdr:row>
      <xdr:rowOff>57150</xdr:rowOff>
    </xdr:to>
    <xdr:pic>
      <xdr:nvPicPr>
        <xdr:cNvPr id="36" name="ComboBox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77100" y="51720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13</xdr:col>
      <xdr:colOff>38100</xdr:colOff>
      <xdr:row>33</xdr:row>
      <xdr:rowOff>47625</xdr:rowOff>
    </xdr:to>
    <xdr:pic>
      <xdr:nvPicPr>
        <xdr:cNvPr id="37" name="ComboBox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77100" y="55149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34</xdr:row>
      <xdr:rowOff>0</xdr:rowOff>
    </xdr:from>
    <xdr:to>
      <xdr:col>13</xdr:col>
      <xdr:colOff>28575</xdr:colOff>
      <xdr:row>35</xdr:row>
      <xdr:rowOff>47625</xdr:rowOff>
    </xdr:to>
    <xdr:pic>
      <xdr:nvPicPr>
        <xdr:cNvPr id="38" name="ComboBox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58674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36</xdr:row>
      <xdr:rowOff>9525</xdr:rowOff>
    </xdr:from>
    <xdr:to>
      <xdr:col>13</xdr:col>
      <xdr:colOff>28575</xdr:colOff>
      <xdr:row>37</xdr:row>
      <xdr:rowOff>57150</xdr:rowOff>
    </xdr:to>
    <xdr:pic>
      <xdr:nvPicPr>
        <xdr:cNvPr id="39" name="ComboBox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62293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38</xdr:row>
      <xdr:rowOff>0</xdr:rowOff>
    </xdr:from>
    <xdr:to>
      <xdr:col>13</xdr:col>
      <xdr:colOff>19050</xdr:colOff>
      <xdr:row>39</xdr:row>
      <xdr:rowOff>76200</xdr:rowOff>
    </xdr:to>
    <xdr:pic>
      <xdr:nvPicPr>
        <xdr:cNvPr id="40" name="ComboBox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65722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15</xdr:row>
      <xdr:rowOff>0</xdr:rowOff>
    </xdr:from>
    <xdr:to>
      <xdr:col>8</xdr:col>
      <xdr:colOff>9525</xdr:colOff>
      <xdr:row>16</xdr:row>
      <xdr:rowOff>19050</xdr:rowOff>
    </xdr:to>
    <xdr:pic>
      <xdr:nvPicPr>
        <xdr:cNvPr id="41" name="ComboBox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2466975"/>
          <a:ext cx="12192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600075</xdr:colOff>
      <xdr:row>20</xdr:row>
      <xdr:rowOff>9525</xdr:rowOff>
    </xdr:to>
    <xdr:pic>
      <xdr:nvPicPr>
        <xdr:cNvPr id="42" name="ComboBox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90975" y="3171825"/>
          <a:ext cx="1209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19</xdr:row>
      <xdr:rowOff>0</xdr:rowOff>
    </xdr:from>
    <xdr:to>
      <xdr:col>4</xdr:col>
      <xdr:colOff>9525</xdr:colOff>
      <xdr:row>20</xdr:row>
      <xdr:rowOff>19050</xdr:rowOff>
    </xdr:to>
    <xdr:pic>
      <xdr:nvPicPr>
        <xdr:cNvPr id="43" name="ComboBox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3050" y="3171825"/>
          <a:ext cx="1238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10</xdr:col>
      <xdr:colOff>38100</xdr:colOff>
      <xdr:row>16</xdr:row>
      <xdr:rowOff>19050</xdr:rowOff>
    </xdr:to>
    <xdr:pic>
      <xdr:nvPicPr>
        <xdr:cNvPr id="44" name="ComboBox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9775" y="2466975"/>
          <a:ext cx="885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9525</xdr:rowOff>
    </xdr:from>
    <xdr:to>
      <xdr:col>12</xdr:col>
      <xdr:colOff>19050</xdr:colOff>
      <xdr:row>20</xdr:row>
      <xdr:rowOff>66675</xdr:rowOff>
    </xdr:to>
    <xdr:pic>
      <xdr:nvPicPr>
        <xdr:cNvPr id="45" name="ComboBox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00" y="3181350"/>
          <a:ext cx="1238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0</xdr:rowOff>
    </xdr:from>
    <xdr:to>
      <xdr:col>17</xdr:col>
      <xdr:colOff>0</xdr:colOff>
      <xdr:row>47</xdr:row>
      <xdr:rowOff>9525</xdr:rowOff>
    </xdr:to>
    <xdr:sp>
      <xdr:nvSpPr>
        <xdr:cNvPr id="46" name="Line 51"/>
        <xdr:cNvSpPr>
          <a:spLocks/>
        </xdr:cNvSpPr>
      </xdr:nvSpPr>
      <xdr:spPr>
        <a:xfrm>
          <a:off x="19050" y="8029575"/>
          <a:ext cx="11391900" cy="95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47</xdr:row>
      <xdr:rowOff>19050</xdr:rowOff>
    </xdr:from>
    <xdr:to>
      <xdr:col>17</xdr:col>
      <xdr:colOff>0</xdr:colOff>
      <xdr:row>56</xdr:row>
      <xdr:rowOff>9525</xdr:rowOff>
    </xdr:to>
    <xdr:sp>
      <xdr:nvSpPr>
        <xdr:cNvPr id="47" name="Line 52"/>
        <xdr:cNvSpPr>
          <a:spLocks/>
        </xdr:cNvSpPr>
      </xdr:nvSpPr>
      <xdr:spPr>
        <a:xfrm>
          <a:off x="11410950" y="8048625"/>
          <a:ext cx="0" cy="15716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0</xdr:rowOff>
    </xdr:from>
    <xdr:to>
      <xdr:col>17</xdr:col>
      <xdr:colOff>0</xdr:colOff>
      <xdr:row>56</xdr:row>
      <xdr:rowOff>0</xdr:rowOff>
    </xdr:to>
    <xdr:sp>
      <xdr:nvSpPr>
        <xdr:cNvPr id="48" name="Line 53"/>
        <xdr:cNvSpPr>
          <a:spLocks/>
        </xdr:cNvSpPr>
      </xdr:nvSpPr>
      <xdr:spPr>
        <a:xfrm flipH="1">
          <a:off x="9525" y="9610725"/>
          <a:ext cx="1140142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9525</xdr:rowOff>
    </xdr:from>
    <xdr:to>
      <xdr:col>0</xdr:col>
      <xdr:colOff>9525</xdr:colOff>
      <xdr:row>56</xdr:row>
      <xdr:rowOff>0</xdr:rowOff>
    </xdr:to>
    <xdr:sp>
      <xdr:nvSpPr>
        <xdr:cNvPr id="49" name="Line 54"/>
        <xdr:cNvSpPr>
          <a:spLocks/>
        </xdr:cNvSpPr>
      </xdr:nvSpPr>
      <xdr:spPr>
        <a:xfrm flipV="1">
          <a:off x="9525" y="8039100"/>
          <a:ext cx="0" cy="15716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9525</xdr:colOff>
      <xdr:row>24</xdr:row>
      <xdr:rowOff>9525</xdr:rowOff>
    </xdr:from>
    <xdr:to>
      <xdr:col>15</xdr:col>
      <xdr:colOff>47625</xdr:colOff>
      <xdr:row>25</xdr:row>
      <xdr:rowOff>57150</xdr:rowOff>
    </xdr:to>
    <xdr:pic>
      <xdr:nvPicPr>
        <xdr:cNvPr id="50" name="ComboBox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41148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26</xdr:row>
      <xdr:rowOff>0</xdr:rowOff>
    </xdr:from>
    <xdr:to>
      <xdr:col>15</xdr:col>
      <xdr:colOff>47625</xdr:colOff>
      <xdr:row>27</xdr:row>
      <xdr:rowOff>47625</xdr:rowOff>
    </xdr:to>
    <xdr:pic>
      <xdr:nvPicPr>
        <xdr:cNvPr id="51" name="ComboBox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44577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27</xdr:row>
      <xdr:rowOff>152400</xdr:rowOff>
    </xdr:from>
    <xdr:to>
      <xdr:col>15</xdr:col>
      <xdr:colOff>47625</xdr:colOff>
      <xdr:row>29</xdr:row>
      <xdr:rowOff>38100</xdr:rowOff>
    </xdr:to>
    <xdr:pic>
      <xdr:nvPicPr>
        <xdr:cNvPr id="52" name="ComboBox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48006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30</xdr:row>
      <xdr:rowOff>9525</xdr:rowOff>
    </xdr:from>
    <xdr:to>
      <xdr:col>15</xdr:col>
      <xdr:colOff>47625</xdr:colOff>
      <xdr:row>31</xdr:row>
      <xdr:rowOff>57150</xdr:rowOff>
    </xdr:to>
    <xdr:pic>
      <xdr:nvPicPr>
        <xdr:cNvPr id="53" name="ComboBox4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517207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31</xdr:row>
      <xdr:rowOff>152400</xdr:rowOff>
    </xdr:from>
    <xdr:to>
      <xdr:col>15</xdr:col>
      <xdr:colOff>47625</xdr:colOff>
      <xdr:row>33</xdr:row>
      <xdr:rowOff>38100</xdr:rowOff>
    </xdr:to>
    <xdr:pic>
      <xdr:nvPicPr>
        <xdr:cNvPr id="54" name="ComboBox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55054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15</xdr:col>
      <xdr:colOff>38100</xdr:colOff>
      <xdr:row>35</xdr:row>
      <xdr:rowOff>47625</xdr:rowOff>
    </xdr:to>
    <xdr:pic>
      <xdr:nvPicPr>
        <xdr:cNvPr id="55" name="ComboBox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58674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36</xdr:row>
      <xdr:rowOff>9525</xdr:rowOff>
    </xdr:from>
    <xdr:to>
      <xdr:col>15</xdr:col>
      <xdr:colOff>47625</xdr:colOff>
      <xdr:row>37</xdr:row>
      <xdr:rowOff>57150</xdr:rowOff>
    </xdr:to>
    <xdr:pic>
      <xdr:nvPicPr>
        <xdr:cNvPr id="56" name="ComboBox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62293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15</xdr:col>
      <xdr:colOff>38100</xdr:colOff>
      <xdr:row>39</xdr:row>
      <xdr:rowOff>76200</xdr:rowOff>
    </xdr:to>
    <xdr:pic>
      <xdr:nvPicPr>
        <xdr:cNvPr id="57" name="ComboBox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65722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15</xdr:col>
      <xdr:colOff>38100</xdr:colOff>
      <xdr:row>41</xdr:row>
      <xdr:rowOff>76200</xdr:rowOff>
    </xdr:to>
    <xdr:pic>
      <xdr:nvPicPr>
        <xdr:cNvPr id="58" name="ComboBox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689610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15</xdr:col>
      <xdr:colOff>38100</xdr:colOff>
      <xdr:row>43</xdr:row>
      <xdr:rowOff>76200</xdr:rowOff>
    </xdr:to>
    <xdr:pic>
      <xdr:nvPicPr>
        <xdr:cNvPr id="59" name="ComboBox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72199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581025</xdr:colOff>
      <xdr:row>40</xdr:row>
      <xdr:rowOff>9525</xdr:rowOff>
    </xdr:from>
    <xdr:to>
      <xdr:col>13</xdr:col>
      <xdr:colOff>9525</xdr:colOff>
      <xdr:row>41</xdr:row>
      <xdr:rowOff>85725</xdr:rowOff>
    </xdr:to>
    <xdr:pic>
      <xdr:nvPicPr>
        <xdr:cNvPr id="60" name="ComboBox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48525" y="6905625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42</xdr:row>
      <xdr:rowOff>0</xdr:rowOff>
    </xdr:from>
    <xdr:to>
      <xdr:col>13</xdr:col>
      <xdr:colOff>19050</xdr:colOff>
      <xdr:row>43</xdr:row>
      <xdr:rowOff>76200</xdr:rowOff>
    </xdr:to>
    <xdr:pic>
      <xdr:nvPicPr>
        <xdr:cNvPr id="61" name="ComboBox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7219950"/>
          <a:ext cx="14954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40</xdr:row>
      <xdr:rowOff>9525</xdr:rowOff>
    </xdr:from>
    <xdr:to>
      <xdr:col>5</xdr:col>
      <xdr:colOff>28575</xdr:colOff>
      <xdr:row>41</xdr:row>
      <xdr:rowOff>76200</xdr:rowOff>
    </xdr:to>
    <xdr:pic>
      <xdr:nvPicPr>
        <xdr:cNvPr id="62" name="ComboBox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690562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42</xdr:row>
      <xdr:rowOff>9525</xdr:rowOff>
    </xdr:from>
    <xdr:to>
      <xdr:col>5</xdr:col>
      <xdr:colOff>28575</xdr:colOff>
      <xdr:row>43</xdr:row>
      <xdr:rowOff>76200</xdr:rowOff>
    </xdr:to>
    <xdr:pic>
      <xdr:nvPicPr>
        <xdr:cNvPr id="63" name="ComboBox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72294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40</xdr:row>
      <xdr:rowOff>9525</xdr:rowOff>
    </xdr:from>
    <xdr:to>
      <xdr:col>7</xdr:col>
      <xdr:colOff>47625</xdr:colOff>
      <xdr:row>41</xdr:row>
      <xdr:rowOff>76200</xdr:rowOff>
    </xdr:to>
    <xdr:pic>
      <xdr:nvPicPr>
        <xdr:cNvPr id="64" name="Combo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69056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9525</xdr:rowOff>
    </xdr:from>
    <xdr:to>
      <xdr:col>7</xdr:col>
      <xdr:colOff>38100</xdr:colOff>
      <xdr:row>43</xdr:row>
      <xdr:rowOff>76200</xdr:rowOff>
    </xdr:to>
    <xdr:pic>
      <xdr:nvPicPr>
        <xdr:cNvPr id="65" name="Combo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72294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9525</xdr:rowOff>
    </xdr:from>
    <xdr:to>
      <xdr:col>9</xdr:col>
      <xdr:colOff>38100</xdr:colOff>
      <xdr:row>41</xdr:row>
      <xdr:rowOff>76200</xdr:rowOff>
    </xdr:to>
    <xdr:pic>
      <xdr:nvPicPr>
        <xdr:cNvPr id="66" name="Combo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90562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</xdr:row>
      <xdr:rowOff>9525</xdr:rowOff>
    </xdr:from>
    <xdr:to>
      <xdr:col>9</xdr:col>
      <xdr:colOff>38100</xdr:colOff>
      <xdr:row>43</xdr:row>
      <xdr:rowOff>76200</xdr:rowOff>
    </xdr:to>
    <xdr:pic>
      <xdr:nvPicPr>
        <xdr:cNvPr id="67" name="Combo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7229475"/>
          <a:ext cx="1257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40</xdr:row>
      <xdr:rowOff>9525</xdr:rowOff>
    </xdr:from>
    <xdr:to>
      <xdr:col>11</xdr:col>
      <xdr:colOff>9525</xdr:colOff>
      <xdr:row>41</xdr:row>
      <xdr:rowOff>76200</xdr:rowOff>
    </xdr:to>
    <xdr:pic>
      <xdr:nvPicPr>
        <xdr:cNvPr id="68" name="ComboBox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690562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42</xdr:row>
      <xdr:rowOff>9525</xdr:rowOff>
    </xdr:from>
    <xdr:to>
      <xdr:col>11</xdr:col>
      <xdr:colOff>9525</xdr:colOff>
      <xdr:row>43</xdr:row>
      <xdr:rowOff>76200</xdr:rowOff>
    </xdr:to>
    <xdr:pic>
      <xdr:nvPicPr>
        <xdr:cNvPr id="69" name="ComboBox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9775" y="7229475"/>
          <a:ext cx="1466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48"/>
  <sheetViews>
    <sheetView workbookViewId="0" topLeftCell="A1">
      <selection activeCell="J50" sqref="J50"/>
    </sheetView>
  </sheetViews>
  <sheetFormatPr defaultColWidth="9.140625" defaultRowHeight="12.75"/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I48" s="45"/>
    </row>
  </sheetData>
  <sheetProtection password="C7B0" sheet="1" objects="1" scenarios="1"/>
  <printOptions/>
  <pageMargins left="0.75" right="0.75" top="1" bottom="1" header="0.5" footer="0.5"/>
  <pageSetup fitToHeight="1" fitToWidth="1" orientation="portrait" scale="82" r:id="rId3"/>
  <legacyDrawing r:id="rId2"/>
  <oleObjects>
    <oleObject progId="Document" shapeId="6920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L122"/>
  <sheetViews>
    <sheetView workbookViewId="0" topLeftCell="A1">
      <selection activeCell="A1" sqref="A1"/>
    </sheetView>
  </sheetViews>
  <sheetFormatPr defaultColWidth="9.140625" defaultRowHeight="12.75"/>
  <sheetData>
    <row r="1" spans="1:12" ht="18">
      <c r="A1" s="1"/>
      <c r="B1" s="1"/>
      <c r="C1" s="1"/>
      <c r="D1" s="75" t="s">
        <v>130</v>
      </c>
      <c r="E1" s="74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128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 t="s">
        <v>129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 t="s">
        <v>131</v>
      </c>
      <c r="B5" s="76"/>
      <c r="C5" s="1" t="s">
        <v>132</v>
      </c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126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 t="s">
        <v>127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ht="12.75">
      <c r="A122" s="1"/>
    </row>
  </sheetData>
  <sheetProtection password="C7B0" sheet="1" objects="1" scenarios="1"/>
  <printOptions/>
  <pageMargins left="0.75" right="0.75" top="1" bottom="1" header="0.5" footer="0.5"/>
  <pageSetup orientation="portrait" scale="80" r:id="rId4"/>
  <rowBreaks count="1" manualBreakCount="1">
    <brk id="65" max="255" man="1"/>
  </rowBreaks>
  <legacyDrawing r:id="rId3"/>
  <oleObjects>
    <oleObject progId="Document" shapeId="1231339" r:id="rId1"/>
    <oleObject progId="Document" shapeId="123410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A140"/>
  <sheetViews>
    <sheetView zoomScale="84" zoomScaleNormal="84" workbookViewId="0" topLeftCell="A1">
      <selection activeCell="L40" sqref="L40"/>
    </sheetView>
  </sheetViews>
  <sheetFormatPr defaultColWidth="9.140625" defaultRowHeight="12.75"/>
  <cols>
    <col min="1" max="1" width="14.140625" style="0" customWidth="1"/>
    <col min="10" max="10" width="12.7109375" style="0" customWidth="1"/>
    <col min="13" max="14" width="12.7109375" style="0" customWidth="1"/>
  </cols>
  <sheetData>
    <row r="1" spans="1:18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</row>
    <row r="2" spans="1:183" ht="12.75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 t="s">
        <v>24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</row>
    <row r="3" spans="1:18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 t="s">
        <v>3</v>
      </c>
      <c r="AJ3" s="6"/>
      <c r="AK3" s="6" t="s">
        <v>5</v>
      </c>
      <c r="AL3" s="6"/>
      <c r="AM3" s="6" t="s">
        <v>5</v>
      </c>
      <c r="AN3" s="6"/>
      <c r="AO3" s="6" t="s">
        <v>7</v>
      </c>
      <c r="AP3" s="6" t="s">
        <v>39</v>
      </c>
      <c r="AQ3" s="6" t="s">
        <v>5</v>
      </c>
      <c r="AR3" s="6" t="s">
        <v>61</v>
      </c>
      <c r="AS3" s="6" t="s">
        <v>63</v>
      </c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</row>
    <row r="4" spans="1:183" ht="15.75">
      <c r="A4" s="7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 t="s">
        <v>0</v>
      </c>
      <c r="AF4" s="6" t="s">
        <v>1</v>
      </c>
      <c r="AG4" s="6" t="s">
        <v>2</v>
      </c>
      <c r="AH4" s="6" t="s">
        <v>1</v>
      </c>
      <c r="AI4" s="6" t="s">
        <v>4</v>
      </c>
      <c r="AJ4" s="6" t="s">
        <v>1</v>
      </c>
      <c r="AK4" s="6" t="s">
        <v>6</v>
      </c>
      <c r="AL4" s="6" t="s">
        <v>1</v>
      </c>
      <c r="AM4" s="6" t="s">
        <v>6</v>
      </c>
      <c r="AN4" s="6" t="s">
        <v>1</v>
      </c>
      <c r="AO4" s="6" t="s">
        <v>8</v>
      </c>
      <c r="AP4" s="6"/>
      <c r="AQ4" s="6" t="s">
        <v>42</v>
      </c>
      <c r="AR4" s="6" t="s">
        <v>62</v>
      </c>
      <c r="AS4" s="6" t="s">
        <v>64</v>
      </c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</row>
    <row r="5" spans="1:18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</row>
    <row r="6" spans="1:183" ht="12.75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5"/>
      <c r="M6" s="5"/>
      <c r="N6" s="5"/>
      <c r="O6" s="9" t="s">
        <v>98</v>
      </c>
      <c r="P6" s="10">
        <f ca="1">TODAY()</f>
        <v>38441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1" t="s">
        <v>76</v>
      </c>
      <c r="AF6" s="12">
        <v>0.45</v>
      </c>
      <c r="AG6" s="6" t="s">
        <v>9</v>
      </c>
      <c r="AH6" s="6">
        <v>0.65</v>
      </c>
      <c r="AI6" s="6" t="s">
        <v>73</v>
      </c>
      <c r="AJ6" s="6">
        <v>1</v>
      </c>
      <c r="AK6" s="6" t="s">
        <v>73</v>
      </c>
      <c r="AL6" s="6">
        <v>1</v>
      </c>
      <c r="AM6" s="6" t="s">
        <v>73</v>
      </c>
      <c r="AN6" s="6">
        <v>1</v>
      </c>
      <c r="AO6" s="6" t="s">
        <v>33</v>
      </c>
      <c r="AP6" s="6" t="s">
        <v>40</v>
      </c>
      <c r="AQ6" s="6" t="s">
        <v>43</v>
      </c>
      <c r="AR6" s="6" t="s">
        <v>67</v>
      </c>
      <c r="AS6" s="6">
        <v>660</v>
      </c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</row>
    <row r="7" spans="1:183" ht="12.75">
      <c r="A7" s="5"/>
      <c r="B7" s="9" t="s">
        <v>36</v>
      </c>
      <c r="C7" s="81" t="s">
        <v>134</v>
      </c>
      <c r="D7" s="81"/>
      <c r="E7" s="81"/>
      <c r="F7" s="81"/>
      <c r="G7" s="81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1" t="s">
        <v>77</v>
      </c>
      <c r="AF7" s="12">
        <v>0.57</v>
      </c>
      <c r="AG7" s="6" t="s">
        <v>10</v>
      </c>
      <c r="AH7" s="6">
        <v>0.7</v>
      </c>
      <c r="AI7" s="6" t="s">
        <v>22</v>
      </c>
      <c r="AJ7" s="6">
        <v>1</v>
      </c>
      <c r="AK7" s="6" t="s">
        <v>27</v>
      </c>
      <c r="AL7" s="6">
        <v>0.9</v>
      </c>
      <c r="AM7" s="6" t="s">
        <v>22</v>
      </c>
      <c r="AN7" s="6">
        <v>1</v>
      </c>
      <c r="AO7" s="6" t="s">
        <v>31</v>
      </c>
      <c r="AP7" s="6" t="s">
        <v>65</v>
      </c>
      <c r="AQ7" s="6" t="s">
        <v>44</v>
      </c>
      <c r="AR7" s="6" t="s">
        <v>58</v>
      </c>
      <c r="AS7" s="6">
        <v>1320</v>
      </c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</row>
    <row r="8" spans="1:18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26" t="s">
        <v>78</v>
      </c>
      <c r="AC8" s="6"/>
      <c r="AD8" s="6"/>
      <c r="AE8" s="11" t="s">
        <v>55</v>
      </c>
      <c r="AF8" s="12">
        <v>0.65</v>
      </c>
      <c r="AG8" s="6" t="s">
        <v>11</v>
      </c>
      <c r="AH8" s="6">
        <v>0.7</v>
      </c>
      <c r="AI8" s="6" t="s">
        <v>85</v>
      </c>
      <c r="AJ8" s="6">
        <v>0.2</v>
      </c>
      <c r="AK8" s="6" t="s">
        <v>28</v>
      </c>
      <c r="AL8" s="6">
        <v>0.7</v>
      </c>
      <c r="AM8" s="6" t="s">
        <v>85</v>
      </c>
      <c r="AN8" s="6">
        <v>0.2</v>
      </c>
      <c r="AO8" s="6" t="s">
        <v>32</v>
      </c>
      <c r="AP8" s="6" t="s">
        <v>66</v>
      </c>
      <c r="AQ8" s="6" t="s">
        <v>45</v>
      </c>
      <c r="AR8" s="6" t="s">
        <v>59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</row>
    <row r="9" spans="1:183" ht="12.75">
      <c r="A9" s="5"/>
      <c r="B9" s="9" t="s">
        <v>37</v>
      </c>
      <c r="C9" s="81" t="s">
        <v>135</v>
      </c>
      <c r="D9" s="81"/>
      <c r="E9" s="81"/>
      <c r="F9" s="81"/>
      <c r="G9" s="81"/>
      <c r="H9" s="5"/>
      <c r="I9" s="5"/>
      <c r="J9" s="5"/>
      <c r="K9" s="5"/>
      <c r="L9" s="5"/>
      <c r="M9" s="5"/>
      <c r="N9" s="5"/>
      <c r="O9" s="9" t="s">
        <v>38</v>
      </c>
      <c r="P9" s="81" t="s">
        <v>137</v>
      </c>
      <c r="Q9" s="81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1" t="s">
        <v>75</v>
      </c>
      <c r="AF9" s="12">
        <v>0.76</v>
      </c>
      <c r="AG9" s="6" t="s">
        <v>12</v>
      </c>
      <c r="AH9" s="6">
        <v>0.75</v>
      </c>
      <c r="AI9" s="6" t="s">
        <v>23</v>
      </c>
      <c r="AJ9" s="6">
        <v>0.1</v>
      </c>
      <c r="AK9" s="6" t="s">
        <v>84</v>
      </c>
      <c r="AL9" s="6">
        <v>0.5</v>
      </c>
      <c r="AM9" s="6" t="s">
        <v>23</v>
      </c>
      <c r="AN9" s="6">
        <v>0.1</v>
      </c>
      <c r="AO9" s="6"/>
      <c r="AP9" s="6" t="s">
        <v>41</v>
      </c>
      <c r="AQ9" s="6"/>
      <c r="AR9" s="6" t="s">
        <v>60</v>
      </c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</row>
    <row r="10" spans="1:18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1" t="s">
        <v>78</v>
      </c>
      <c r="AF10" s="12">
        <v>0.87</v>
      </c>
      <c r="AG10" s="6" t="s">
        <v>14</v>
      </c>
      <c r="AH10" s="6">
        <v>0.75</v>
      </c>
      <c r="AI10" s="6" t="s">
        <v>25</v>
      </c>
      <c r="AJ10" s="6">
        <v>0.15</v>
      </c>
      <c r="AK10" s="6"/>
      <c r="AL10" s="6"/>
      <c r="AM10" s="6" t="s">
        <v>25</v>
      </c>
      <c r="AN10" s="6">
        <v>0.15</v>
      </c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</row>
    <row r="11" spans="1:183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 t="s">
        <v>74</v>
      </c>
      <c r="AF11" s="12">
        <v>1</v>
      </c>
      <c r="AG11" s="6" t="s">
        <v>13</v>
      </c>
      <c r="AH11" s="6">
        <v>0.75</v>
      </c>
      <c r="AI11" s="6" t="s">
        <v>26</v>
      </c>
      <c r="AJ11" s="6">
        <v>0.35</v>
      </c>
      <c r="AK11" s="6"/>
      <c r="AL11" s="6"/>
      <c r="AM11" s="6" t="s">
        <v>26</v>
      </c>
      <c r="AN11" s="6">
        <v>0.35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</row>
    <row r="12" spans="1:183" ht="12.75">
      <c r="A12" s="5"/>
      <c r="B12" s="5" t="s">
        <v>110</v>
      </c>
      <c r="C12" s="5"/>
      <c r="D12" s="5"/>
      <c r="E12" s="5"/>
      <c r="F12" s="5"/>
      <c r="G12" s="5"/>
      <c r="H12" s="84" t="s">
        <v>136</v>
      </c>
      <c r="I12" s="84"/>
      <c r="J12" s="84"/>
      <c r="K12" s="84"/>
      <c r="L12" s="84"/>
      <c r="M12" s="84"/>
      <c r="N12" s="84"/>
      <c r="O12" s="84"/>
      <c r="P12" s="5"/>
      <c r="Q12" s="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1" t="s">
        <v>79</v>
      </c>
      <c r="AF12" s="12">
        <v>1.12</v>
      </c>
      <c r="AG12" s="6" t="s">
        <v>15</v>
      </c>
      <c r="AH12" s="6">
        <v>0.8</v>
      </c>
      <c r="AI12" s="6" t="s">
        <v>29</v>
      </c>
      <c r="AJ12" s="6">
        <v>0.05</v>
      </c>
      <c r="AK12" s="6"/>
      <c r="AL12" s="6"/>
      <c r="AM12" s="6" t="s">
        <v>29</v>
      </c>
      <c r="AN12" s="6">
        <v>0.05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</row>
    <row r="13" spans="1:183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 t="s">
        <v>21</v>
      </c>
      <c r="AH13" s="6">
        <v>0.85</v>
      </c>
      <c r="AI13" s="6" t="s">
        <v>30</v>
      </c>
      <c r="AJ13" s="6">
        <v>0.2</v>
      </c>
      <c r="AK13" s="6"/>
      <c r="AL13" s="6"/>
      <c r="AM13" s="6" t="s">
        <v>30</v>
      </c>
      <c r="AN13" s="6">
        <v>0.2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</row>
    <row r="14" spans="1:183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16</v>
      </c>
      <c r="AH14" s="6">
        <v>0.85</v>
      </c>
      <c r="AI14" s="6" t="s">
        <v>86</v>
      </c>
      <c r="AJ14" s="6">
        <v>0.5</v>
      </c>
      <c r="AK14" s="6"/>
      <c r="AL14" s="6"/>
      <c r="AM14" s="6" t="s">
        <v>86</v>
      </c>
      <c r="AN14" s="6">
        <v>0.5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</row>
    <row r="15" spans="1:183" ht="12.75">
      <c r="A15" s="5"/>
      <c r="B15" s="5"/>
      <c r="C15" s="13" t="s">
        <v>46</v>
      </c>
      <c r="D15" s="13"/>
      <c r="E15" s="13"/>
      <c r="F15" s="5"/>
      <c r="G15" s="80" t="s">
        <v>39</v>
      </c>
      <c r="H15" s="80"/>
      <c r="I15" s="5"/>
      <c r="J15" s="13" t="s">
        <v>47</v>
      </c>
      <c r="K15" s="13"/>
      <c r="L15" s="5"/>
      <c r="M15" s="5"/>
      <c r="N15" s="5"/>
      <c r="O15" s="5"/>
      <c r="P15" s="5"/>
      <c r="Q15" s="5"/>
      <c r="R15" s="6"/>
      <c r="S15" s="6"/>
      <c r="T15" s="6"/>
      <c r="U15" s="6"/>
      <c r="V15" s="6"/>
      <c r="W15" s="6"/>
      <c r="X15" s="6"/>
      <c r="Y15" s="6"/>
      <c r="Z15" s="6"/>
      <c r="AB15" s="6"/>
      <c r="AC15" s="6"/>
      <c r="AD15" s="6"/>
      <c r="AE15" s="6"/>
      <c r="AF15" s="6"/>
      <c r="AG15" s="6" t="s">
        <v>17</v>
      </c>
      <c r="AH15" s="6">
        <v>1</v>
      </c>
      <c r="AI15" s="6" t="s">
        <v>12</v>
      </c>
      <c r="AJ15" s="6">
        <v>0.35</v>
      </c>
      <c r="AK15" s="6"/>
      <c r="AL15" s="6"/>
      <c r="AM15" s="6" t="s">
        <v>12</v>
      </c>
      <c r="AN15" s="6">
        <v>0.35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</row>
    <row r="16" spans="1:183" ht="15">
      <c r="A16" s="5"/>
      <c r="B16" s="5"/>
      <c r="C16" s="22">
        <v>142</v>
      </c>
      <c r="D16" s="5"/>
      <c r="E16" s="5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6"/>
      <c r="U16" s="6"/>
      <c r="V16" s="6"/>
      <c r="W16" s="6"/>
      <c r="X16" s="6"/>
      <c r="Y16" s="6" t="s">
        <v>72</v>
      </c>
      <c r="Z16" s="6" t="s">
        <v>87</v>
      </c>
      <c r="AA16" s="6" t="s">
        <v>71</v>
      </c>
      <c r="AB16" s="6" t="s">
        <v>70</v>
      </c>
      <c r="AC16" s="6" t="s">
        <v>68</v>
      </c>
      <c r="AD16" s="6" t="s">
        <v>69</v>
      </c>
      <c r="AE16" s="26" t="s">
        <v>123</v>
      </c>
      <c r="AF16" s="6"/>
      <c r="AG16" s="6" t="s">
        <v>18</v>
      </c>
      <c r="AH16" s="6">
        <v>1</v>
      </c>
      <c r="AI16" s="6" t="s">
        <v>80</v>
      </c>
      <c r="AJ16" s="6">
        <v>0.2</v>
      </c>
      <c r="AK16" s="6"/>
      <c r="AL16" s="6"/>
      <c r="AM16" s="6" t="s">
        <v>80</v>
      </c>
      <c r="AN16" s="6">
        <v>0.2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</row>
    <row r="17" spans="1:183" ht="15">
      <c r="A17" s="5"/>
      <c r="B17" s="5"/>
      <c r="C17" s="5"/>
      <c r="D17" s="5"/>
      <c r="E17" s="5"/>
      <c r="F17" s="1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6"/>
      <c r="U17" s="6"/>
      <c r="V17" s="6"/>
      <c r="W17" s="6"/>
      <c r="X17" s="6"/>
      <c r="Y17" s="25">
        <f aca="true" t="shared" si="0" ref="Y17:Y26">bsl($AQ$21,AR21,$AS$21,$AP$21,$AO$21)</f>
        <v>4.5</v>
      </c>
      <c r="Z17" s="26">
        <f aca="true" t="shared" si="1" ref="Z17:Z26">IF(AK21="",1,VLOOKUP(AK21,iwm2,2,FALSE))</f>
        <v>1</v>
      </c>
      <c r="AA17" s="26">
        <f>IF(AM21="",1,VLOOKUP(AM21,iwm,2,FALSE))</f>
        <v>0.9</v>
      </c>
      <c r="AB17" s="26">
        <f>IF(AI21="",1,VLOOKUP(AI21,ConPra,2,FALSE))</f>
        <v>1</v>
      </c>
      <c r="AC17" s="26">
        <f>IF(AB8="",1,VLOOKUP(AB8,AE6:AF12,2,FALSE))</f>
        <v>0.87</v>
      </c>
      <c r="AD17" s="26">
        <f>IF(AG21="",1,VLOOKUP(AG21,Priorcrop,2,FALSE))</f>
        <v>0.7</v>
      </c>
      <c r="AE17" s="26">
        <f>IF(AN21="",1,VLOOKUP(AN21,iwm,2,FALSE))</f>
        <v>1</v>
      </c>
      <c r="AF17" s="6"/>
      <c r="AG17" s="6" t="s">
        <v>19</v>
      </c>
      <c r="AH17" s="6">
        <v>1</v>
      </c>
      <c r="AI17" s="6"/>
      <c r="AJ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</row>
    <row r="18" spans="1:18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80" t="s">
        <v>48</v>
      </c>
      <c r="L18" s="80"/>
      <c r="M18" s="5"/>
      <c r="N18" s="5"/>
      <c r="O18" s="5"/>
      <c r="P18" s="5"/>
      <c r="Q18" s="5"/>
      <c r="R18" s="6"/>
      <c r="S18" s="6"/>
      <c r="T18" s="6"/>
      <c r="U18" s="6"/>
      <c r="V18" s="6"/>
      <c r="W18" s="6"/>
      <c r="X18" s="6"/>
      <c r="Y18" s="26">
        <f t="shared" si="0"/>
        <v>12.2</v>
      </c>
      <c r="Z18" s="26">
        <f t="shared" si="1"/>
        <v>1</v>
      </c>
      <c r="AA18" s="26">
        <f aca="true" t="shared" si="2" ref="AA18:AA26">IF(AM22="",1,VLOOKUP(AM22,iwm,2,FALSE))</f>
        <v>0.9</v>
      </c>
      <c r="AB18" s="26">
        <f aca="true" t="shared" si="3" ref="AB18:AB26">IF(AI22="",1,VLOOKUP(AI22,ConPra,2,FALSE))</f>
        <v>1</v>
      </c>
      <c r="AC18" s="26"/>
      <c r="AD18" s="26">
        <f aca="true" t="shared" si="4" ref="AD18:AD26">IF(AG22="",1,VLOOKUP(AG22,Priorcrop,2,FALSE))</f>
        <v>0.85</v>
      </c>
      <c r="AE18" s="26">
        <f aca="true" t="shared" si="5" ref="AE18:AE26">IF(AN22="",1,VLOOKUP(AN22,iwm,2,FALSE))</f>
        <v>1</v>
      </c>
      <c r="AF18" s="6"/>
      <c r="AG18" s="6" t="s">
        <v>20</v>
      </c>
      <c r="AH18" s="6">
        <v>1</v>
      </c>
      <c r="AI18" s="6"/>
      <c r="AJ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</row>
    <row r="19" spans="1:183" ht="12.75">
      <c r="A19" s="5"/>
      <c r="B19" s="5"/>
      <c r="C19" s="5" t="s">
        <v>49</v>
      </c>
      <c r="D19" s="5"/>
      <c r="E19" s="5"/>
      <c r="F19" s="5"/>
      <c r="G19" s="80" t="s">
        <v>50</v>
      </c>
      <c r="H19" s="80"/>
      <c r="I19" s="5"/>
      <c r="J19" s="5"/>
      <c r="K19" s="80" t="s">
        <v>8</v>
      </c>
      <c r="L19" s="80"/>
      <c r="M19" s="5"/>
      <c r="N19" s="5"/>
      <c r="O19" s="5"/>
      <c r="P19" s="5"/>
      <c r="Q19" s="5"/>
      <c r="R19" s="6"/>
      <c r="S19" s="6"/>
      <c r="T19" s="6"/>
      <c r="U19" s="6"/>
      <c r="V19" s="6"/>
      <c r="W19" s="6"/>
      <c r="X19" s="6"/>
      <c r="Y19" s="26">
        <f t="shared" si="0"/>
        <v>17</v>
      </c>
      <c r="Z19" s="26">
        <f t="shared" si="1"/>
        <v>1</v>
      </c>
      <c r="AA19" s="26">
        <f t="shared" si="2"/>
        <v>0.9</v>
      </c>
      <c r="AB19" s="26">
        <f t="shared" si="3"/>
        <v>1</v>
      </c>
      <c r="AC19" s="26"/>
      <c r="AD19" s="26">
        <f t="shared" si="4"/>
        <v>0.85</v>
      </c>
      <c r="AE19" s="26">
        <f t="shared" si="5"/>
        <v>1</v>
      </c>
      <c r="AF19" s="6"/>
      <c r="AG19" s="6"/>
      <c r="AH19" s="6"/>
      <c r="AI19" s="6"/>
      <c r="AJ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</row>
    <row r="20" spans="1:183" ht="15">
      <c r="A20" s="5"/>
      <c r="B20" s="5"/>
      <c r="C20" s="5"/>
      <c r="D20" s="5"/>
      <c r="E20" s="5"/>
      <c r="F20" s="5"/>
      <c r="G20" s="80"/>
      <c r="H20" s="80"/>
      <c r="I20" s="5"/>
      <c r="J20" s="5"/>
      <c r="K20" s="5"/>
      <c r="L20" s="14"/>
      <c r="M20" s="5"/>
      <c r="N20" s="5"/>
      <c r="O20" s="5"/>
      <c r="P20" s="5"/>
      <c r="Q20" s="5"/>
      <c r="R20" s="6"/>
      <c r="S20" s="6"/>
      <c r="T20" s="6"/>
      <c r="U20" s="6"/>
      <c r="V20" s="6"/>
      <c r="W20" s="6"/>
      <c r="X20" s="6"/>
      <c r="Y20" s="26">
        <f t="shared" si="0"/>
        <v>17</v>
      </c>
      <c r="Z20" s="26">
        <f t="shared" si="1"/>
        <v>1</v>
      </c>
      <c r="AA20" s="26">
        <f t="shared" si="2"/>
        <v>0.9</v>
      </c>
      <c r="AB20" s="26">
        <f t="shared" si="3"/>
        <v>1</v>
      </c>
      <c r="AC20" s="26"/>
      <c r="AD20" s="26">
        <f t="shared" si="4"/>
        <v>1</v>
      </c>
      <c r="AE20" s="26">
        <f t="shared" si="5"/>
        <v>1</v>
      </c>
      <c r="AF20" s="6"/>
      <c r="AG20" s="6"/>
      <c r="AH20" s="6"/>
      <c r="AI20" s="6"/>
      <c r="AJ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</row>
    <row r="21" spans="1:18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6"/>
      <c r="T21" s="6"/>
      <c r="U21" s="6"/>
      <c r="V21" s="6"/>
      <c r="W21" s="6"/>
      <c r="X21" s="6"/>
      <c r="Y21" s="26">
        <f t="shared" si="0"/>
        <v>1</v>
      </c>
      <c r="Z21" s="26">
        <f t="shared" si="1"/>
        <v>1</v>
      </c>
      <c r="AA21" s="26">
        <f t="shared" si="2"/>
        <v>0.9</v>
      </c>
      <c r="AB21" s="26">
        <f t="shared" si="3"/>
        <v>1</v>
      </c>
      <c r="AC21" s="26"/>
      <c r="AD21" s="26">
        <f t="shared" si="4"/>
        <v>1</v>
      </c>
      <c r="AE21" s="26">
        <f t="shared" si="5"/>
        <v>1</v>
      </c>
      <c r="AF21" s="6"/>
      <c r="AG21" s="26" t="s">
        <v>10</v>
      </c>
      <c r="AH21" s="26"/>
      <c r="AI21" s="26" t="s">
        <v>22</v>
      </c>
      <c r="AJ21" s="26"/>
      <c r="AK21" s="26" t="s">
        <v>73</v>
      </c>
      <c r="AL21" s="26"/>
      <c r="AM21" s="26" t="s">
        <v>27</v>
      </c>
      <c r="AN21" s="26" t="s">
        <v>73</v>
      </c>
      <c r="AO21" s="27" t="s">
        <v>32</v>
      </c>
      <c r="AP21" s="27" t="s">
        <v>65</v>
      </c>
      <c r="AQ21" s="27" t="s">
        <v>43</v>
      </c>
      <c r="AR21" s="27" t="s">
        <v>58</v>
      </c>
      <c r="AS21" s="26" t="s">
        <v>138</v>
      </c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</row>
    <row r="22" spans="1:183" ht="15">
      <c r="A22" s="14"/>
      <c r="B22" s="14"/>
      <c r="C22" s="14"/>
      <c r="D22" s="14"/>
      <c r="E22" s="14"/>
      <c r="F22" s="14"/>
      <c r="G22" s="14"/>
      <c r="H22" s="14"/>
      <c r="I22" s="14"/>
      <c r="J22" s="5"/>
      <c r="K22" s="14"/>
      <c r="L22" s="79"/>
      <c r="M22" s="79"/>
      <c r="N22" s="15"/>
      <c r="O22" s="14"/>
      <c r="P22" s="14"/>
      <c r="Q22" s="5"/>
      <c r="R22" s="6"/>
      <c r="S22" s="6"/>
      <c r="T22" s="6"/>
      <c r="U22" s="6"/>
      <c r="V22" s="6"/>
      <c r="W22" s="6"/>
      <c r="X22" s="6"/>
      <c r="Y22" s="26">
        <f t="shared" si="0"/>
        <v>1</v>
      </c>
      <c r="Z22" s="26">
        <f t="shared" si="1"/>
        <v>1</v>
      </c>
      <c r="AA22" s="26">
        <f t="shared" si="2"/>
        <v>0.9</v>
      </c>
      <c r="AB22" s="26">
        <f t="shared" si="3"/>
        <v>0.2</v>
      </c>
      <c r="AC22" s="26"/>
      <c r="AD22" s="26">
        <f t="shared" si="4"/>
        <v>0.7</v>
      </c>
      <c r="AE22" s="26">
        <f t="shared" si="5"/>
        <v>1</v>
      </c>
      <c r="AF22" s="6"/>
      <c r="AG22" s="26" t="s">
        <v>16</v>
      </c>
      <c r="AH22" s="26"/>
      <c r="AI22" s="26" t="s">
        <v>22</v>
      </c>
      <c r="AJ22" s="26"/>
      <c r="AK22" s="26" t="s">
        <v>22</v>
      </c>
      <c r="AL22" s="26"/>
      <c r="AM22" s="26" t="s">
        <v>27</v>
      </c>
      <c r="AN22" s="26" t="s">
        <v>73</v>
      </c>
      <c r="AO22" s="26"/>
      <c r="AP22" s="26"/>
      <c r="AQ22" s="26"/>
      <c r="AR22" s="26" t="s">
        <v>59</v>
      </c>
      <c r="AS22" s="2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</row>
    <row r="23" spans="1:183" ht="15">
      <c r="A23" s="15" t="s">
        <v>53</v>
      </c>
      <c r="B23" s="14"/>
      <c r="C23" s="14"/>
      <c r="D23" s="14"/>
      <c r="E23" s="14"/>
      <c r="F23" s="14"/>
      <c r="G23" s="14"/>
      <c r="H23" s="79" t="s">
        <v>3</v>
      </c>
      <c r="I23" s="79"/>
      <c r="J23" s="14" t="s">
        <v>24</v>
      </c>
      <c r="K23" s="5"/>
      <c r="L23" s="79" t="s">
        <v>52</v>
      </c>
      <c r="M23" s="79"/>
      <c r="N23" s="79" t="s">
        <v>24</v>
      </c>
      <c r="O23" s="79"/>
      <c r="P23" s="14"/>
      <c r="Q23" s="5"/>
      <c r="R23" s="6"/>
      <c r="S23" s="6"/>
      <c r="T23" s="6"/>
      <c r="U23" s="6"/>
      <c r="V23" s="6"/>
      <c r="W23" s="6"/>
      <c r="X23" s="6"/>
      <c r="Y23" s="26">
        <f t="shared" si="0"/>
        <v>1</v>
      </c>
      <c r="Z23" s="26">
        <f t="shared" si="1"/>
        <v>1</v>
      </c>
      <c r="AA23" s="26">
        <f t="shared" si="2"/>
        <v>0.9</v>
      </c>
      <c r="AB23" s="26">
        <f t="shared" si="3"/>
        <v>0.2</v>
      </c>
      <c r="AC23" s="26"/>
      <c r="AD23" s="26">
        <f t="shared" si="4"/>
        <v>0.7</v>
      </c>
      <c r="AE23" s="26">
        <f t="shared" si="5"/>
        <v>1</v>
      </c>
      <c r="AF23" s="6"/>
      <c r="AG23" s="26" t="s">
        <v>21</v>
      </c>
      <c r="AH23" s="26"/>
      <c r="AI23" s="26" t="s">
        <v>22</v>
      </c>
      <c r="AJ23" s="26"/>
      <c r="AK23" s="26" t="s">
        <v>73</v>
      </c>
      <c r="AL23" s="26"/>
      <c r="AM23" s="26" t="s">
        <v>27</v>
      </c>
      <c r="AN23" s="26" t="s">
        <v>73</v>
      </c>
      <c r="AO23" s="26"/>
      <c r="AP23" s="26"/>
      <c r="AQ23" s="26"/>
      <c r="AR23" s="26" t="s">
        <v>60</v>
      </c>
      <c r="AS23" s="2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</row>
    <row r="24" spans="1:183" ht="15.75" thickBot="1">
      <c r="A24" s="16" t="s">
        <v>54</v>
      </c>
      <c r="B24" s="82" t="s">
        <v>51</v>
      </c>
      <c r="C24" s="82"/>
      <c r="D24" s="82" t="s">
        <v>57</v>
      </c>
      <c r="E24" s="82"/>
      <c r="F24" s="82" t="s">
        <v>2</v>
      </c>
      <c r="G24" s="82"/>
      <c r="H24" s="82" t="s">
        <v>4</v>
      </c>
      <c r="I24" s="82"/>
      <c r="J24" s="82" t="s">
        <v>83</v>
      </c>
      <c r="K24" s="82"/>
      <c r="L24" s="82" t="s">
        <v>4</v>
      </c>
      <c r="M24" s="82"/>
      <c r="N24" s="82" t="s">
        <v>122</v>
      </c>
      <c r="O24" s="82"/>
      <c r="P24" s="17" t="s">
        <v>56</v>
      </c>
      <c r="Q24" s="13"/>
      <c r="R24" s="18"/>
      <c r="S24" s="6"/>
      <c r="T24" s="6"/>
      <c r="U24" s="6"/>
      <c r="V24" s="6"/>
      <c r="W24" s="6"/>
      <c r="X24" s="6"/>
      <c r="Y24" s="26">
        <f t="shared" si="0"/>
        <v>0</v>
      </c>
      <c r="Z24" s="26">
        <f t="shared" si="1"/>
        <v>1</v>
      </c>
      <c r="AA24" s="26">
        <f t="shared" si="2"/>
        <v>1</v>
      </c>
      <c r="AB24" s="26">
        <f t="shared" si="3"/>
        <v>1</v>
      </c>
      <c r="AC24" s="26"/>
      <c r="AD24" s="26">
        <f t="shared" si="4"/>
        <v>1</v>
      </c>
      <c r="AE24" s="26">
        <f t="shared" si="5"/>
        <v>1</v>
      </c>
      <c r="AF24" s="6"/>
      <c r="AG24" s="26" t="s">
        <v>17</v>
      </c>
      <c r="AH24" s="26"/>
      <c r="AI24" s="26" t="s">
        <v>22</v>
      </c>
      <c r="AJ24" s="26"/>
      <c r="AK24" s="26" t="s">
        <v>73</v>
      </c>
      <c r="AL24" s="26"/>
      <c r="AM24" s="26" t="s">
        <v>27</v>
      </c>
      <c r="AN24" s="26" t="s">
        <v>73</v>
      </c>
      <c r="AO24" s="26"/>
      <c r="AP24" s="26"/>
      <c r="AQ24" s="26"/>
      <c r="AR24" s="26" t="s">
        <v>60</v>
      </c>
      <c r="AS24" s="2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</row>
    <row r="25" spans="1:183" ht="15">
      <c r="A25" s="13">
        <v>1</v>
      </c>
      <c r="B25" s="23" t="s">
        <v>139</v>
      </c>
      <c r="C25" s="2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9">
        <f>Y17*Z17*AA17*AB17*$AC$17*AD17*AE17</f>
        <v>2.4664499999999996</v>
      </c>
      <c r="Q25" s="5"/>
      <c r="R25" s="6"/>
      <c r="S25" s="6"/>
      <c r="T25" s="6"/>
      <c r="U25" s="6"/>
      <c r="V25" s="6"/>
      <c r="W25" s="6"/>
      <c r="X25" s="6"/>
      <c r="Y25" s="6">
        <f t="shared" si="0"/>
        <v>0</v>
      </c>
      <c r="Z25" s="6">
        <f t="shared" si="1"/>
        <v>1</v>
      </c>
      <c r="AA25" s="6">
        <f t="shared" si="2"/>
        <v>1</v>
      </c>
      <c r="AB25" s="6">
        <f t="shared" si="3"/>
        <v>1</v>
      </c>
      <c r="AC25" s="6"/>
      <c r="AD25" s="6">
        <f t="shared" si="4"/>
        <v>1</v>
      </c>
      <c r="AE25" s="6">
        <f t="shared" si="5"/>
        <v>1</v>
      </c>
      <c r="AF25" s="6"/>
      <c r="AG25" s="26" t="s">
        <v>18</v>
      </c>
      <c r="AH25" s="26"/>
      <c r="AI25" s="26" t="s">
        <v>22</v>
      </c>
      <c r="AJ25" s="26"/>
      <c r="AK25" s="26" t="s">
        <v>73</v>
      </c>
      <c r="AL25" s="26"/>
      <c r="AM25" s="26" t="s">
        <v>27</v>
      </c>
      <c r="AN25" s="26" t="s">
        <v>73</v>
      </c>
      <c r="AO25" s="26"/>
      <c r="AP25" s="26"/>
      <c r="AQ25" s="26"/>
      <c r="AR25" s="26" t="s">
        <v>67</v>
      </c>
      <c r="AS25" s="2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</row>
    <row r="26" spans="1:183" ht="12.75">
      <c r="A26" s="13"/>
      <c r="B26" s="5"/>
      <c r="C26" s="5"/>
      <c r="D26" s="5"/>
      <c r="E26" s="5"/>
      <c r="F26" s="5"/>
      <c r="G26" s="5"/>
      <c r="H26" s="5"/>
      <c r="I26" s="20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6">
        <f t="shared" si="0"/>
        <v>0</v>
      </c>
      <c r="Z26" s="6">
        <f t="shared" si="1"/>
        <v>1</v>
      </c>
      <c r="AA26" s="6">
        <f t="shared" si="2"/>
        <v>1</v>
      </c>
      <c r="AB26" s="6">
        <f t="shared" si="3"/>
        <v>1</v>
      </c>
      <c r="AC26" s="6"/>
      <c r="AD26" s="6">
        <f t="shared" si="4"/>
        <v>1</v>
      </c>
      <c r="AE26" s="6">
        <f t="shared" si="5"/>
        <v>1</v>
      </c>
      <c r="AF26" s="6"/>
      <c r="AG26" s="26" t="s">
        <v>10</v>
      </c>
      <c r="AH26" s="26"/>
      <c r="AI26" s="26" t="s">
        <v>80</v>
      </c>
      <c r="AJ26" s="26"/>
      <c r="AK26" s="27" t="s">
        <v>73</v>
      </c>
      <c r="AL26" s="26"/>
      <c r="AM26" s="26" t="s">
        <v>27</v>
      </c>
      <c r="AN26" s="26" t="s">
        <v>73</v>
      </c>
      <c r="AO26" s="26"/>
      <c r="AP26" s="26"/>
      <c r="AQ26" s="26"/>
      <c r="AR26" s="26" t="s">
        <v>67</v>
      </c>
      <c r="AS26" s="2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</row>
    <row r="27" spans="1:183" ht="15">
      <c r="A27" s="13">
        <v>2</v>
      </c>
      <c r="B27" s="24" t="s">
        <v>140</v>
      </c>
      <c r="C27" s="22"/>
      <c r="D27" s="5"/>
      <c r="E27" s="5"/>
      <c r="F27" s="5"/>
      <c r="G27" s="5"/>
      <c r="H27" s="5"/>
      <c r="I27" s="14"/>
      <c r="J27" s="5"/>
      <c r="K27" s="5"/>
      <c r="L27" s="5"/>
      <c r="M27" s="5"/>
      <c r="N27" s="5"/>
      <c r="O27" s="5"/>
      <c r="P27" s="19">
        <f>Y18*Z18*AA18*AB18*$AC$17*AD18*AE18</f>
        <v>8.11971</v>
      </c>
      <c r="Q27" s="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6" t="s">
        <v>10</v>
      </c>
      <c r="AH27" s="26"/>
      <c r="AI27" s="26" t="s">
        <v>80</v>
      </c>
      <c r="AJ27" s="26"/>
      <c r="AK27" s="27" t="s">
        <v>73</v>
      </c>
      <c r="AL27" s="26"/>
      <c r="AM27" s="26" t="s">
        <v>27</v>
      </c>
      <c r="AN27" s="26" t="s">
        <v>73</v>
      </c>
      <c r="AO27" s="26"/>
      <c r="AP27" s="26"/>
      <c r="AQ27" s="26"/>
      <c r="AR27" s="26" t="s">
        <v>67</v>
      </c>
      <c r="AS27" s="2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</row>
    <row r="28" spans="1:183" ht="12.75">
      <c r="A28" s="13"/>
      <c r="B28" s="21"/>
      <c r="C28" s="5"/>
      <c r="D28" s="5"/>
      <c r="E28" s="5"/>
      <c r="F28" s="5"/>
      <c r="G28" s="5"/>
      <c r="H28" s="20"/>
      <c r="I28" s="5"/>
      <c r="J28" s="5"/>
      <c r="K28" s="5"/>
      <c r="L28" s="5"/>
      <c r="M28" s="5"/>
      <c r="N28" s="5"/>
      <c r="O28" s="5"/>
      <c r="P28" s="19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6" t="s">
        <v>88</v>
      </c>
      <c r="AH28" s="26"/>
      <c r="AI28" s="26" t="s">
        <v>88</v>
      </c>
      <c r="AJ28" s="26"/>
      <c r="AK28" s="27"/>
      <c r="AL28" s="26"/>
      <c r="AM28" s="26" t="s">
        <v>88</v>
      </c>
      <c r="AN28" s="26"/>
      <c r="AO28" s="26"/>
      <c r="AP28" s="26"/>
      <c r="AQ28" s="26"/>
      <c r="AR28" s="26" t="s">
        <v>88</v>
      </c>
      <c r="AS28" s="2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</row>
    <row r="29" spans="1:183" ht="15">
      <c r="A29" s="13">
        <v>3</v>
      </c>
      <c r="B29" s="24" t="s">
        <v>141</v>
      </c>
      <c r="C29" s="22"/>
      <c r="D29" s="5"/>
      <c r="E29" s="5"/>
      <c r="F29" s="5"/>
      <c r="G29" s="5"/>
      <c r="H29" s="14"/>
      <c r="I29" s="5"/>
      <c r="J29" s="5"/>
      <c r="K29" s="5"/>
      <c r="L29" s="5"/>
      <c r="M29" s="5"/>
      <c r="N29" s="5"/>
      <c r="O29" s="5"/>
      <c r="P29" s="19">
        <f>Y19*Z19*AA19*AB19*$AC$17*AD19*AE19</f>
        <v>11.31435</v>
      </c>
      <c r="Q29" s="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</row>
    <row r="30" spans="1:183" ht="12.75">
      <c r="A30" s="13"/>
      <c r="B30" s="2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9"/>
      <c r="Q30" s="5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</row>
    <row r="31" spans="1:183" ht="15">
      <c r="A31" s="13">
        <v>4</v>
      </c>
      <c r="B31" s="24" t="s">
        <v>18</v>
      </c>
      <c r="C31" s="22"/>
      <c r="D31" s="5"/>
      <c r="E31" s="5"/>
      <c r="F31" s="5"/>
      <c r="G31" s="5"/>
      <c r="H31" s="14"/>
      <c r="I31" s="5"/>
      <c r="J31" s="5"/>
      <c r="K31" s="5"/>
      <c r="L31" s="5"/>
      <c r="M31" s="5"/>
      <c r="N31" s="5"/>
      <c r="O31" s="5"/>
      <c r="P31" s="19">
        <f>Y20*Z20*AA20*AB20*$AC$17*AD20*AE20</f>
        <v>13.311</v>
      </c>
      <c r="Q31" s="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</row>
    <row r="32" spans="1:183" ht="12.75">
      <c r="A32" s="13"/>
      <c r="B32" s="2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9"/>
      <c r="Q32" s="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</row>
    <row r="33" spans="1:183" ht="15">
      <c r="A33" s="13">
        <v>5</v>
      </c>
      <c r="B33" s="24" t="s">
        <v>10</v>
      </c>
      <c r="C33" s="22"/>
      <c r="D33" s="5"/>
      <c r="E33" s="5"/>
      <c r="F33" s="5"/>
      <c r="G33" s="5"/>
      <c r="H33" s="14"/>
      <c r="I33" s="5"/>
      <c r="J33" s="5"/>
      <c r="K33" s="5"/>
      <c r="L33" s="5"/>
      <c r="M33" s="5"/>
      <c r="N33" s="5"/>
      <c r="O33" s="5"/>
      <c r="P33" s="19">
        <f>Y21*Z21*AA21*AB21*$AC$17*AD21*AE21</f>
        <v>0.783</v>
      </c>
      <c r="Q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</row>
    <row r="34" spans="1:183" ht="12.75">
      <c r="A34" s="13"/>
      <c r="B34" s="2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9"/>
      <c r="Q34" s="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</row>
    <row r="35" spans="1:183" ht="15">
      <c r="A35" s="13">
        <v>6</v>
      </c>
      <c r="B35" s="24" t="s">
        <v>10</v>
      </c>
      <c r="C35" s="22"/>
      <c r="D35" s="5"/>
      <c r="E35" s="5"/>
      <c r="F35" s="5"/>
      <c r="G35" s="5"/>
      <c r="H35" s="14"/>
      <c r="I35" s="5"/>
      <c r="J35" s="5"/>
      <c r="K35" s="5"/>
      <c r="L35" s="5"/>
      <c r="M35" s="5"/>
      <c r="N35" s="5"/>
      <c r="O35" s="5"/>
      <c r="P35" s="19">
        <f>Y22*Z22*AA22*AB22*$AC$17*AD22*AE22</f>
        <v>0.10962000000000001</v>
      </c>
      <c r="Q35" s="5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</row>
    <row r="36" spans="1:183" ht="12.75">
      <c r="A36" s="13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9"/>
      <c r="Q36" s="5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</row>
    <row r="37" spans="1:183" ht="15">
      <c r="A37" s="13">
        <v>7</v>
      </c>
      <c r="B37" s="24" t="s">
        <v>10</v>
      </c>
      <c r="C37" s="22"/>
      <c r="D37" s="5"/>
      <c r="E37" s="5"/>
      <c r="F37" s="5"/>
      <c r="G37" s="5"/>
      <c r="H37" s="5"/>
      <c r="I37" s="5"/>
      <c r="J37" s="5"/>
      <c r="K37" s="14"/>
      <c r="L37" s="5"/>
      <c r="M37" s="5"/>
      <c r="N37" s="5"/>
      <c r="O37" s="5"/>
      <c r="P37" s="19">
        <f>Y23*Z23*AA23*AB23*$AC$17*AD23*AE23</f>
        <v>0.10962000000000001</v>
      </c>
      <c r="Q37" s="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</row>
    <row r="38" spans="1:18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</row>
    <row r="39" spans="1:183" ht="12.75">
      <c r="A39" s="13">
        <v>8</v>
      </c>
      <c r="B39" s="24"/>
      <c r="C39" s="2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9">
        <f>Y24*Z24*AA24*AB24*$AC$17*AD24*AE24</f>
        <v>0</v>
      </c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</row>
    <row r="40" spans="1:18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</row>
    <row r="41" spans="1:183" ht="12.75">
      <c r="A41" s="13">
        <v>9</v>
      </c>
      <c r="B41" s="22"/>
      <c r="C41" s="5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9">
        <f>Y25*Z25*AA25*AB25*$AC$17*AD25*AE25</f>
        <v>0</v>
      </c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</row>
    <row r="42" spans="1:183" ht="12.75">
      <c r="A42" s="5"/>
      <c r="B42" s="4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</row>
    <row r="43" spans="1:183" ht="12.75">
      <c r="A43" s="13">
        <v>10</v>
      </c>
      <c r="B43" s="22"/>
      <c r="C43" s="5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9">
        <f>Y26*Z26*AA26*AB26*$AC$17*AD26*AE26</f>
        <v>0</v>
      </c>
      <c r="Q43" s="5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</row>
    <row r="44" spans="1:183" ht="12.75">
      <c r="A44" s="13"/>
      <c r="B44" s="5"/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</row>
    <row r="45" spans="1:18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 t="s">
        <v>81</v>
      </c>
      <c r="P45" s="19">
        <f>tt(P25,P27,P29,P31,P33,P35,P37,P39,P41,P43)</f>
        <v>36.21375</v>
      </c>
      <c r="Q45" s="5" t="s">
        <v>94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</row>
    <row r="46" spans="1:18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</row>
    <row r="47" spans="1:18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 t="s">
        <v>82</v>
      </c>
      <c r="P47" s="19">
        <f>P45/ct(B25,B27,B29,B31,B33,B35,B37,B39,B41,B43)</f>
        <v>5.173392857142857</v>
      </c>
      <c r="Q47" s="5" t="s">
        <v>95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</row>
    <row r="48" spans="1:183" ht="12.75">
      <c r="A48" s="30"/>
      <c r="B48" s="5"/>
      <c r="C48" s="5"/>
      <c r="D48" s="5"/>
      <c r="E48" s="5"/>
      <c r="F48" s="5"/>
      <c r="G48" s="5"/>
      <c r="H48" s="5"/>
      <c r="I48" s="30"/>
      <c r="J48" s="30"/>
      <c r="K48" s="30"/>
      <c r="L48" s="30"/>
      <c r="M48" s="30"/>
      <c r="N48" s="30"/>
      <c r="O48" s="30"/>
      <c r="P48" s="30"/>
      <c r="Q48" s="30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</row>
    <row r="49" spans="1:183" ht="18">
      <c r="A49" s="30"/>
      <c r="B49" s="31" t="s">
        <v>113</v>
      </c>
      <c r="C49" s="5"/>
      <c r="D49" s="5"/>
      <c r="E49" s="5"/>
      <c r="F49" s="5"/>
      <c r="G49" s="5"/>
      <c r="H49" s="5"/>
      <c r="I49" s="30"/>
      <c r="J49" s="30"/>
      <c r="K49" s="30"/>
      <c r="L49" s="30"/>
      <c r="M49" s="30"/>
      <c r="N49" s="30"/>
      <c r="O49" s="30"/>
      <c r="P49" s="30"/>
      <c r="Q49" s="30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</row>
    <row r="50" spans="1:183" ht="12.75">
      <c r="A50" s="30"/>
      <c r="B50" s="30" t="s">
        <v>89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</row>
    <row r="51" spans="1:183" ht="15">
      <c r="A51" s="30"/>
      <c r="B51" s="30" t="s">
        <v>93</v>
      </c>
      <c r="C51" s="30"/>
      <c r="D51" s="30"/>
      <c r="E51" s="30"/>
      <c r="F51" s="30"/>
      <c r="G51" s="30"/>
      <c r="H51" s="30"/>
      <c r="I51" s="30" t="s">
        <v>114</v>
      </c>
      <c r="J51" s="30"/>
      <c r="K51" s="30"/>
      <c r="L51" s="30"/>
      <c r="M51" s="30"/>
      <c r="N51" s="30"/>
      <c r="O51" s="30"/>
      <c r="P51" s="30"/>
      <c r="Q51" s="3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</row>
    <row r="52" spans="1:183" ht="15">
      <c r="A52" s="30"/>
      <c r="B52" s="30" t="s">
        <v>92</v>
      </c>
      <c r="C52" s="30"/>
      <c r="D52" s="30"/>
      <c r="E52" s="30"/>
      <c r="F52" s="30"/>
      <c r="G52" s="30"/>
      <c r="H52" s="30"/>
      <c r="I52" s="30" t="s">
        <v>121</v>
      </c>
      <c r="J52" s="30"/>
      <c r="K52" s="30"/>
      <c r="L52" s="30"/>
      <c r="M52" s="30"/>
      <c r="N52" s="30"/>
      <c r="O52" s="30"/>
      <c r="P52" s="30"/>
      <c r="Q52" s="30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</row>
    <row r="53" spans="1:183" ht="12.75">
      <c r="A53" s="30"/>
      <c r="B53" s="30" t="s">
        <v>91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</row>
    <row r="54" spans="1:183" ht="12.75">
      <c r="A54" s="30"/>
      <c r="B54" s="30" t="s">
        <v>90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</row>
    <row r="55" spans="1:183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</row>
    <row r="56" spans="1:183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</row>
    <row r="57" spans="1:18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</row>
    <row r="58" spans="1:18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</row>
    <row r="59" spans="1:18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</row>
    <row r="60" spans="1:18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</row>
    <row r="61" spans="1:18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</row>
    <row r="62" spans="1:18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</row>
    <row r="63" spans="1:18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</row>
    <row r="64" spans="1:18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</row>
    <row r="65" spans="1:18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</row>
    <row r="66" spans="1:18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</row>
    <row r="67" spans="1:18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</row>
    <row r="68" spans="1:18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</row>
    <row r="69" spans="1:18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</row>
    <row r="70" spans="1:18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</row>
    <row r="71" spans="1:18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</row>
    <row r="72" spans="1:18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</row>
    <row r="73" spans="1:18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</row>
    <row r="74" spans="1:18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</row>
    <row r="75" spans="1:18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</row>
    <row r="76" spans="1:18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</row>
    <row r="77" spans="1:18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</row>
    <row r="78" spans="1:18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</row>
    <row r="79" spans="1:18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</row>
    <row r="80" spans="1:18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</row>
    <row r="81" spans="1:18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</row>
    <row r="82" spans="1:18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</row>
    <row r="83" spans="1:18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101" spans="13:14" ht="12.75">
      <c r="M101" s="45"/>
      <c r="N101" s="45"/>
    </row>
    <row r="103" spans="10:14" ht="12.75">
      <c r="J103" s="45"/>
      <c r="K103" s="45"/>
      <c r="L103" s="45"/>
      <c r="M103" s="45"/>
      <c r="N103" s="45"/>
    </row>
    <row r="104" spans="1:14" ht="15">
      <c r="A104" s="48" t="s">
        <v>35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12.75">
      <c r="A106" s="50" t="s">
        <v>96</v>
      </c>
      <c r="B106" s="71" t="str">
        <f>IF(C7=0,"",C7)</f>
        <v>Your Producer</v>
      </c>
      <c r="C106" s="51"/>
      <c r="D106" s="46"/>
      <c r="E106" s="46"/>
      <c r="F106" s="46"/>
      <c r="G106" s="49"/>
      <c r="H106" s="49"/>
      <c r="I106" s="49"/>
      <c r="J106" s="49"/>
      <c r="K106" s="50" t="s">
        <v>98</v>
      </c>
      <c r="L106" s="52">
        <f>P6</f>
        <v>38441</v>
      </c>
      <c r="M106" s="49"/>
      <c r="N106" s="49"/>
    </row>
    <row r="107" spans="1:14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2.75">
      <c r="A108" s="50" t="s">
        <v>97</v>
      </c>
      <c r="B108" s="71" t="str">
        <f>IF(C9=0,"",C9)</f>
        <v>You</v>
      </c>
      <c r="C108" s="51"/>
      <c r="D108" s="46"/>
      <c r="E108" s="46"/>
      <c r="F108" s="46"/>
      <c r="G108" s="49"/>
      <c r="H108" s="49"/>
      <c r="I108" s="49"/>
      <c r="J108" s="49"/>
      <c r="K108" s="50" t="s">
        <v>38</v>
      </c>
      <c r="L108" s="72" t="str">
        <f>IF(P9=0,"",P9)</f>
        <v>The Best</v>
      </c>
      <c r="M108" s="49"/>
      <c r="N108" s="49"/>
    </row>
    <row r="109" spans="1:14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 ht="12.75">
      <c r="A110" s="50" t="s">
        <v>46</v>
      </c>
      <c r="B110" s="46">
        <f>IF(C16=0,"",C16)</f>
        <v>142</v>
      </c>
      <c r="C110" s="49"/>
      <c r="D110" s="50" t="s">
        <v>39</v>
      </c>
      <c r="E110" s="62" t="str">
        <f>IF(AP21=0,"",AP21)</f>
        <v>1-1.9%</v>
      </c>
      <c r="F110" s="49"/>
      <c r="G110" s="49"/>
      <c r="H110" s="49"/>
      <c r="I110" s="49"/>
      <c r="J110" s="49"/>
      <c r="K110" s="50" t="s">
        <v>0</v>
      </c>
      <c r="L110" s="46" t="str">
        <f>$AB$8</f>
        <v>0.43</v>
      </c>
      <c r="M110" s="49"/>
      <c r="N110" s="49"/>
    </row>
    <row r="111" spans="1:14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 ht="16.5" thickBot="1">
      <c r="A112" s="53" t="s">
        <v>124</v>
      </c>
      <c r="B112" s="47"/>
      <c r="C112" s="47" t="str">
        <f>IF(H12=0,"",H12)</f>
        <v>Convention System, Surface Irrigation </v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54"/>
    </row>
    <row r="113" spans="1:14" ht="15.75">
      <c r="A113" s="55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ht="12.75">
      <c r="A114" s="49"/>
      <c r="B114" s="49"/>
      <c r="C114" s="49"/>
      <c r="D114" s="49"/>
      <c r="E114" s="49"/>
      <c r="F114" s="49"/>
      <c r="G114" s="49"/>
      <c r="H114" s="49"/>
      <c r="I114" s="85" t="s">
        <v>48</v>
      </c>
      <c r="J114" s="85"/>
      <c r="K114" s="54"/>
      <c r="L114" s="54"/>
      <c r="M114" s="54"/>
      <c r="N114" s="54"/>
    </row>
    <row r="115" spans="1:14" ht="12.75">
      <c r="A115" s="49" t="s">
        <v>49</v>
      </c>
      <c r="B115" s="71" t="str">
        <f>IF(AQ21=0,"",AQ21)</f>
        <v>Siphon Tubes</v>
      </c>
      <c r="C115" s="49"/>
      <c r="D115" s="49"/>
      <c r="E115" s="85" t="s">
        <v>50</v>
      </c>
      <c r="F115" s="85"/>
      <c r="G115" s="46" t="str">
        <f>IF(AS21=0,"",AS21)</f>
        <v>1320</v>
      </c>
      <c r="H115" s="49" t="s">
        <v>106</v>
      </c>
      <c r="I115" s="85" t="s">
        <v>8</v>
      </c>
      <c r="J115" s="85"/>
      <c r="K115" s="71" t="str">
        <f>IF(AO21=0,"",AO21)</f>
        <v>Severe</v>
      </c>
      <c r="L115" s="49"/>
      <c r="M115" s="49"/>
      <c r="N115" s="49"/>
    </row>
    <row r="116" spans="1:14" ht="12.75">
      <c r="A116" s="49"/>
      <c r="B116" s="49"/>
      <c r="C116" s="49"/>
      <c r="D116" s="49"/>
      <c r="E116" s="56"/>
      <c r="F116" s="56"/>
      <c r="G116" s="49"/>
      <c r="H116" s="49"/>
      <c r="I116" s="56"/>
      <c r="J116" s="56"/>
      <c r="K116" s="49"/>
      <c r="L116" s="49"/>
      <c r="M116" s="49"/>
      <c r="N116" s="49"/>
    </row>
    <row r="117" spans="1:14" ht="12.75">
      <c r="A117" s="49"/>
      <c r="B117" s="49"/>
      <c r="C117" s="49"/>
      <c r="D117" s="49"/>
      <c r="E117" s="49"/>
      <c r="F117" s="49"/>
      <c r="G117" s="87" t="s">
        <v>3</v>
      </c>
      <c r="H117" s="87"/>
      <c r="I117" s="87" t="s">
        <v>116</v>
      </c>
      <c r="J117" s="87"/>
      <c r="K117" s="87" t="s">
        <v>115</v>
      </c>
      <c r="L117" s="87"/>
      <c r="M117" s="49" t="s">
        <v>24</v>
      </c>
      <c r="N117" s="49"/>
    </row>
    <row r="118" spans="1:14" ht="12.75">
      <c r="A118" s="83" t="s">
        <v>51</v>
      </c>
      <c r="B118" s="83"/>
      <c r="C118" s="83" t="s">
        <v>57</v>
      </c>
      <c r="D118" s="83"/>
      <c r="E118" s="83" t="s">
        <v>2</v>
      </c>
      <c r="F118" s="83"/>
      <c r="G118" s="83" t="s">
        <v>4</v>
      </c>
      <c r="H118" s="83"/>
      <c r="I118" s="83" t="s">
        <v>4</v>
      </c>
      <c r="J118" s="83"/>
      <c r="K118" s="83" t="s">
        <v>4</v>
      </c>
      <c r="L118" s="83"/>
      <c r="M118" s="46" t="s">
        <v>122</v>
      </c>
      <c r="N118" s="49"/>
    </row>
    <row r="119" spans="1:14" ht="12.75">
      <c r="A119" s="70" t="str">
        <f>IF(B25=0,"",B25)</f>
        <v>Spring Barley</v>
      </c>
      <c r="B119" s="49"/>
      <c r="C119" s="77" t="str">
        <f>IF(AR21=0,"",AR21)</f>
        <v>Close Growing</v>
      </c>
      <c r="D119" s="77"/>
      <c r="E119" s="77" t="str">
        <f>IF(AG21=0,"",AG21)</f>
        <v>Alfalfa</v>
      </c>
      <c r="F119" s="77"/>
      <c r="G119" s="78" t="str">
        <f>IF(AI21=0,"",AI21)</f>
        <v>Conventional Tillage</v>
      </c>
      <c r="H119" s="78"/>
      <c r="I119" s="78" t="str">
        <f>IF(AK21=0,"",AK21)</f>
        <v>Nothing</v>
      </c>
      <c r="J119" s="78"/>
      <c r="K119" s="78" t="str">
        <f>IF(AM21=0,"",AM21)</f>
        <v>High level IWM w/o cutback</v>
      </c>
      <c r="L119" s="78"/>
      <c r="M119" s="69" t="str">
        <f>IF(AN21=0,"",AN21)</f>
        <v>Nothing</v>
      </c>
      <c r="N119" s="49"/>
    </row>
    <row r="120" spans="1:14" ht="12.75">
      <c r="A120" s="70" t="str">
        <f>IF(B27=0,"",B27)</f>
        <v>Corn</v>
      </c>
      <c r="B120" s="49"/>
      <c r="C120" s="77" t="str">
        <f aca="true" t="shared" si="6" ref="C120:C128">IF(AR22=0,"",AR22)</f>
        <v>Row Crop</v>
      </c>
      <c r="D120" s="77"/>
      <c r="E120" s="77" t="str">
        <f aca="true" t="shared" si="7" ref="E120:E128">IF(AG22=0,"",AG22)</f>
        <v>Small Grain residue harvested</v>
      </c>
      <c r="F120" s="77"/>
      <c r="G120" s="77" t="str">
        <f aca="true" t="shared" si="8" ref="G120:G128">IF(AI22=0,"",AI22)</f>
        <v>Conventional Tillage</v>
      </c>
      <c r="H120" s="77"/>
      <c r="I120" s="77" t="str">
        <f aca="true" t="shared" si="9" ref="I120:I128">IF(AK22=0,"",AK22)</f>
        <v>Conventional Tillage</v>
      </c>
      <c r="J120" s="77"/>
      <c r="K120" s="77" t="str">
        <f aca="true" t="shared" si="10" ref="K120:K128">IF(AM22=0,"",AM22)</f>
        <v>High level IWM w/o cutback</v>
      </c>
      <c r="L120" s="77"/>
      <c r="M120" s="69" t="str">
        <f aca="true" t="shared" si="11" ref="M120:M128">IF(AN22=0,"",AN22)</f>
        <v>Nothing</v>
      </c>
      <c r="N120" s="49"/>
    </row>
    <row r="121" spans="1:14" ht="12.75">
      <c r="A121" s="70" t="str">
        <f>IF(B29=0,"",B29)</f>
        <v>Beets</v>
      </c>
      <c r="B121" s="49"/>
      <c r="C121" s="77" t="str">
        <f t="shared" si="6"/>
        <v>Intensive Row Crop</v>
      </c>
      <c r="D121" s="77"/>
      <c r="E121" s="77" t="str">
        <f t="shared" si="7"/>
        <v>Corn Silage</v>
      </c>
      <c r="F121" s="77"/>
      <c r="G121" s="77" t="str">
        <f t="shared" si="8"/>
        <v>Conventional Tillage</v>
      </c>
      <c r="H121" s="77"/>
      <c r="I121" s="77" t="str">
        <f t="shared" si="9"/>
        <v>Nothing</v>
      </c>
      <c r="J121" s="77"/>
      <c r="K121" s="77" t="str">
        <f t="shared" si="10"/>
        <v>High level IWM w/o cutback</v>
      </c>
      <c r="L121" s="77"/>
      <c r="M121" s="69" t="str">
        <f t="shared" si="11"/>
        <v>Nothing</v>
      </c>
      <c r="N121" s="49"/>
    </row>
    <row r="122" spans="1:14" ht="12.75">
      <c r="A122" s="70" t="str">
        <f>IF(B31=0,"",B31)</f>
        <v>Beans</v>
      </c>
      <c r="B122" s="49"/>
      <c r="C122" s="77" t="str">
        <f t="shared" si="6"/>
        <v>Intensive Row Crop</v>
      </c>
      <c r="D122" s="77"/>
      <c r="E122" s="77" t="str">
        <f t="shared" si="7"/>
        <v>Sugar Beets</v>
      </c>
      <c r="F122" s="77"/>
      <c r="G122" s="77" t="str">
        <f t="shared" si="8"/>
        <v>Conventional Tillage</v>
      </c>
      <c r="H122" s="77"/>
      <c r="I122" s="77" t="str">
        <f t="shared" si="9"/>
        <v>Nothing</v>
      </c>
      <c r="J122" s="77"/>
      <c r="K122" s="77" t="str">
        <f t="shared" si="10"/>
        <v>High level IWM w/o cutback</v>
      </c>
      <c r="L122" s="77"/>
      <c r="M122" s="69" t="str">
        <f t="shared" si="11"/>
        <v>Nothing</v>
      </c>
      <c r="N122" s="49"/>
    </row>
    <row r="123" spans="1:14" ht="12.75">
      <c r="A123" s="70" t="str">
        <f>IF(B33=0,"",B33)</f>
        <v>Alfalfa</v>
      </c>
      <c r="B123" s="49"/>
      <c r="C123" s="77" t="str">
        <f t="shared" si="6"/>
        <v>Permanent Cover</v>
      </c>
      <c r="D123" s="77"/>
      <c r="E123" s="77" t="str">
        <f t="shared" si="7"/>
        <v>Beans</v>
      </c>
      <c r="F123" s="77"/>
      <c r="G123" s="77" t="str">
        <f t="shared" si="8"/>
        <v>Conventional Tillage</v>
      </c>
      <c r="H123" s="77"/>
      <c r="I123" s="77" t="str">
        <f t="shared" si="9"/>
        <v>Nothing</v>
      </c>
      <c r="J123" s="77"/>
      <c r="K123" s="77" t="str">
        <f t="shared" si="10"/>
        <v>High level IWM w/o cutback</v>
      </c>
      <c r="L123" s="77"/>
      <c r="M123" s="69" t="str">
        <f t="shared" si="11"/>
        <v>Nothing</v>
      </c>
      <c r="N123" s="49"/>
    </row>
    <row r="124" spans="1:14" ht="12.75">
      <c r="A124" s="70" t="str">
        <f>IF(B35=0,"",B35)</f>
        <v>Alfalfa</v>
      </c>
      <c r="B124" s="49"/>
      <c r="C124" s="77" t="str">
        <f t="shared" si="6"/>
        <v>Permanent Cover</v>
      </c>
      <c r="D124" s="77"/>
      <c r="E124" s="77" t="str">
        <f t="shared" si="7"/>
        <v>Alfalfa</v>
      </c>
      <c r="F124" s="77"/>
      <c r="G124" s="77" t="str">
        <f t="shared" si="8"/>
        <v>Alfalfa Hay (more than one year in rotation)</v>
      </c>
      <c r="H124" s="77"/>
      <c r="I124" s="77" t="str">
        <f t="shared" si="9"/>
        <v>Nothing</v>
      </c>
      <c r="J124" s="77"/>
      <c r="K124" s="77" t="str">
        <f t="shared" si="10"/>
        <v>High level IWM w/o cutback</v>
      </c>
      <c r="L124" s="77"/>
      <c r="M124" s="69" t="str">
        <f t="shared" si="11"/>
        <v>Nothing</v>
      </c>
      <c r="N124" s="49"/>
    </row>
    <row r="125" spans="1:14" ht="12.75">
      <c r="A125" s="70" t="str">
        <f>IF(B37=0,"",B37)</f>
        <v>Alfalfa</v>
      </c>
      <c r="B125" s="49"/>
      <c r="C125" s="77" t="str">
        <f t="shared" si="6"/>
        <v>Permanent Cover</v>
      </c>
      <c r="D125" s="77"/>
      <c r="E125" s="77" t="str">
        <f t="shared" si="7"/>
        <v>Alfalfa</v>
      </c>
      <c r="F125" s="77"/>
      <c r="G125" s="77" t="str">
        <f t="shared" si="8"/>
        <v>Alfalfa Hay (more than one year in rotation)</v>
      </c>
      <c r="H125" s="77"/>
      <c r="I125" s="77" t="str">
        <f t="shared" si="9"/>
        <v>Nothing</v>
      </c>
      <c r="J125" s="77"/>
      <c r="K125" s="77" t="str">
        <f t="shared" si="10"/>
        <v>High level IWM w/o cutback</v>
      </c>
      <c r="L125" s="77"/>
      <c r="M125" s="69" t="str">
        <f t="shared" si="11"/>
        <v>Nothing</v>
      </c>
      <c r="N125" s="49"/>
    </row>
    <row r="126" spans="1:14" ht="12.75">
      <c r="A126" s="70">
        <f>IF(B39=0,"",B39)</f>
      </c>
      <c r="B126" s="49"/>
      <c r="C126" s="77">
        <f t="shared" si="6"/>
      </c>
      <c r="D126" s="77"/>
      <c r="E126" s="77">
        <f t="shared" si="7"/>
      </c>
      <c r="F126" s="77"/>
      <c r="G126" s="77">
        <f t="shared" si="8"/>
      </c>
      <c r="H126" s="77"/>
      <c r="I126" s="77">
        <f t="shared" si="9"/>
      </c>
      <c r="J126" s="77"/>
      <c r="K126" s="77">
        <f t="shared" si="10"/>
      </c>
      <c r="L126" s="77"/>
      <c r="M126" s="69">
        <f t="shared" si="11"/>
      </c>
      <c r="N126" s="49"/>
    </row>
    <row r="127" spans="1:14" ht="12.75">
      <c r="A127" s="70">
        <f>IF(B41=0,"",B41)</f>
      </c>
      <c r="B127" s="49"/>
      <c r="C127" s="77">
        <f t="shared" si="6"/>
      </c>
      <c r="D127" s="77"/>
      <c r="E127" s="77">
        <f t="shared" si="7"/>
      </c>
      <c r="F127" s="77"/>
      <c r="G127" s="77">
        <f t="shared" si="8"/>
      </c>
      <c r="H127" s="77"/>
      <c r="I127" s="77">
        <f t="shared" si="9"/>
      </c>
      <c r="J127" s="77"/>
      <c r="K127" s="77">
        <f t="shared" si="10"/>
      </c>
      <c r="L127" s="77"/>
      <c r="M127" s="69">
        <f t="shared" si="11"/>
      </c>
      <c r="N127" s="49"/>
    </row>
    <row r="128" spans="1:14" ht="12.75">
      <c r="A128" s="70">
        <f>IF(B43=0,"",B43)</f>
      </c>
      <c r="B128" s="49"/>
      <c r="C128" s="77">
        <f t="shared" si="6"/>
      </c>
      <c r="D128" s="77"/>
      <c r="E128" s="77">
        <f t="shared" si="7"/>
      </c>
      <c r="F128" s="77"/>
      <c r="G128" s="77">
        <f t="shared" si="8"/>
      </c>
      <c r="H128" s="77"/>
      <c r="I128" s="77">
        <f t="shared" si="9"/>
      </c>
      <c r="J128" s="77"/>
      <c r="K128" s="77">
        <f t="shared" si="10"/>
      </c>
      <c r="L128" s="77"/>
      <c r="M128" s="69">
        <f t="shared" si="11"/>
      </c>
      <c r="N128" s="49"/>
    </row>
    <row r="129" spans="1:14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 ht="12.75">
      <c r="A130" s="46" t="s">
        <v>117</v>
      </c>
      <c r="B130" s="57" t="s">
        <v>101</v>
      </c>
      <c r="C130" s="57" t="s">
        <v>102</v>
      </c>
      <c r="D130" s="57" t="s">
        <v>103</v>
      </c>
      <c r="E130" s="57" t="s">
        <v>104</v>
      </c>
      <c r="F130" s="57"/>
      <c r="G130" s="57" t="s">
        <v>56</v>
      </c>
      <c r="H130" s="46"/>
      <c r="I130" s="83" t="s">
        <v>119</v>
      </c>
      <c r="J130" s="83"/>
      <c r="K130" s="46" t="s">
        <v>118</v>
      </c>
      <c r="L130" s="46"/>
      <c r="M130" s="49"/>
      <c r="N130" s="49"/>
    </row>
    <row r="131" spans="1:14" ht="12.75">
      <c r="A131" s="49"/>
      <c r="B131" s="58">
        <f>Y17</f>
        <v>4.5</v>
      </c>
      <c r="C131" s="56">
        <f>AD17</f>
        <v>0.7</v>
      </c>
      <c r="D131" s="56">
        <f>AB17*Z17</f>
        <v>1</v>
      </c>
      <c r="E131" s="56">
        <f>AA17*AE17</f>
        <v>0.9</v>
      </c>
      <c r="F131" s="56"/>
      <c r="G131" s="58">
        <f>P25</f>
        <v>2.4664499999999996</v>
      </c>
      <c r="H131" s="49"/>
      <c r="I131" s="86">
        <f>P45</f>
        <v>36.21375</v>
      </c>
      <c r="J131" s="86"/>
      <c r="K131" s="86">
        <f>P47</f>
        <v>5.173392857142857</v>
      </c>
      <c r="L131" s="86"/>
      <c r="M131" s="49"/>
      <c r="N131" s="1"/>
    </row>
    <row r="132" spans="1:14" ht="12.75">
      <c r="A132" s="49"/>
      <c r="B132" s="58">
        <f aca="true" t="shared" si="12" ref="B132:B140">Y18</f>
        <v>12.2</v>
      </c>
      <c r="C132" s="56">
        <f aca="true" t="shared" si="13" ref="C132:C140">AD18</f>
        <v>0.85</v>
      </c>
      <c r="D132" s="56">
        <f aca="true" t="shared" si="14" ref="D132:D140">AB18*Z18</f>
        <v>1</v>
      </c>
      <c r="E132" s="56">
        <f aca="true" t="shared" si="15" ref="E132:E140">AA18*AE18</f>
        <v>0.9</v>
      </c>
      <c r="F132" s="56"/>
      <c r="G132" s="58">
        <f>P27</f>
        <v>8.11971</v>
      </c>
      <c r="H132" s="49"/>
      <c r="I132" s="49"/>
      <c r="J132" s="49"/>
      <c r="K132" s="49"/>
      <c r="L132" s="49"/>
      <c r="M132" s="49"/>
      <c r="N132" s="1"/>
    </row>
    <row r="133" spans="1:14" ht="12.75">
      <c r="A133" s="49"/>
      <c r="B133" s="58">
        <f t="shared" si="12"/>
        <v>17</v>
      </c>
      <c r="C133" s="56">
        <f t="shared" si="13"/>
        <v>0.85</v>
      </c>
      <c r="D133" s="56">
        <f t="shared" si="14"/>
        <v>1</v>
      </c>
      <c r="E133" s="56">
        <f t="shared" si="15"/>
        <v>0.9</v>
      </c>
      <c r="F133" s="56"/>
      <c r="G133" s="58">
        <f>P29</f>
        <v>11.31435</v>
      </c>
      <c r="H133" s="49"/>
      <c r="I133" s="49"/>
      <c r="J133" s="49"/>
      <c r="K133" s="49"/>
      <c r="L133" s="49"/>
      <c r="M133" s="49"/>
      <c r="N133" s="1"/>
    </row>
    <row r="134" spans="1:14" ht="12.75">
      <c r="A134" s="49"/>
      <c r="B134" s="58">
        <f t="shared" si="12"/>
        <v>17</v>
      </c>
      <c r="C134" s="56">
        <f t="shared" si="13"/>
        <v>1</v>
      </c>
      <c r="D134" s="56">
        <f t="shared" si="14"/>
        <v>1</v>
      </c>
      <c r="E134" s="56">
        <f t="shared" si="15"/>
        <v>0.9</v>
      </c>
      <c r="F134" s="56"/>
      <c r="G134" s="58">
        <f>P31</f>
        <v>13.311</v>
      </c>
      <c r="H134" s="49"/>
      <c r="I134" s="49"/>
      <c r="J134" s="49"/>
      <c r="K134" s="49"/>
      <c r="L134" s="49"/>
      <c r="M134" s="49"/>
      <c r="N134" s="1"/>
    </row>
    <row r="135" spans="1:14" ht="12.75">
      <c r="A135" s="49"/>
      <c r="B135" s="58">
        <f t="shared" si="12"/>
        <v>1</v>
      </c>
      <c r="C135" s="56">
        <f t="shared" si="13"/>
        <v>1</v>
      </c>
      <c r="D135" s="56">
        <f t="shared" si="14"/>
        <v>1</v>
      </c>
      <c r="E135" s="56">
        <f t="shared" si="15"/>
        <v>0.9</v>
      </c>
      <c r="F135" s="56"/>
      <c r="G135" s="58">
        <f>P33</f>
        <v>0.783</v>
      </c>
      <c r="H135" s="49"/>
      <c r="I135" s="49"/>
      <c r="J135" s="49"/>
      <c r="K135" s="49"/>
      <c r="L135" s="49"/>
      <c r="M135" s="49"/>
      <c r="N135" s="1"/>
    </row>
    <row r="136" spans="1:14" ht="12.75">
      <c r="A136" s="49"/>
      <c r="B136" s="58">
        <f t="shared" si="12"/>
        <v>1</v>
      </c>
      <c r="C136" s="56">
        <f t="shared" si="13"/>
        <v>0.7</v>
      </c>
      <c r="D136" s="56">
        <f t="shared" si="14"/>
        <v>0.2</v>
      </c>
      <c r="E136" s="56">
        <f t="shared" si="15"/>
        <v>0.9</v>
      </c>
      <c r="F136" s="56"/>
      <c r="G136" s="58">
        <f>P35</f>
        <v>0.10962000000000001</v>
      </c>
      <c r="H136" s="49"/>
      <c r="I136" s="49"/>
      <c r="J136" s="49"/>
      <c r="K136" s="49"/>
      <c r="L136" s="49"/>
      <c r="M136" s="49"/>
      <c r="N136" s="1"/>
    </row>
    <row r="137" spans="1:14" ht="12.75">
      <c r="A137" s="49"/>
      <c r="B137" s="58">
        <f t="shared" si="12"/>
        <v>1</v>
      </c>
      <c r="C137" s="56">
        <f t="shared" si="13"/>
        <v>0.7</v>
      </c>
      <c r="D137" s="56">
        <f t="shared" si="14"/>
        <v>0.2</v>
      </c>
      <c r="E137" s="56">
        <f t="shared" si="15"/>
        <v>0.9</v>
      </c>
      <c r="F137" s="56"/>
      <c r="G137" s="58">
        <f>P37</f>
        <v>0.10962000000000001</v>
      </c>
      <c r="H137" s="49"/>
      <c r="I137" s="49"/>
      <c r="J137" s="49"/>
      <c r="K137" s="49"/>
      <c r="L137" s="49"/>
      <c r="M137" s="49"/>
      <c r="N137" s="1"/>
    </row>
    <row r="138" spans="1:14" ht="12.75">
      <c r="A138" s="49"/>
      <c r="B138" s="58">
        <f t="shared" si="12"/>
        <v>0</v>
      </c>
      <c r="C138" s="56">
        <f t="shared" si="13"/>
        <v>1</v>
      </c>
      <c r="D138" s="56">
        <f t="shared" si="14"/>
        <v>1</v>
      </c>
      <c r="E138" s="56">
        <f t="shared" si="15"/>
        <v>1</v>
      </c>
      <c r="F138" s="56"/>
      <c r="G138" s="58">
        <f>P39</f>
        <v>0</v>
      </c>
      <c r="H138" s="49"/>
      <c r="I138" s="49"/>
      <c r="J138" s="49"/>
      <c r="K138" s="49"/>
      <c r="L138" s="49"/>
      <c r="M138" s="49"/>
      <c r="N138" s="1"/>
    </row>
    <row r="139" spans="1:14" ht="12.75">
      <c r="A139" s="49"/>
      <c r="B139" s="58">
        <f t="shared" si="12"/>
        <v>0</v>
      </c>
      <c r="C139" s="56">
        <f t="shared" si="13"/>
        <v>1</v>
      </c>
      <c r="D139" s="56">
        <f t="shared" si="14"/>
        <v>1</v>
      </c>
      <c r="E139" s="56">
        <f t="shared" si="15"/>
        <v>1</v>
      </c>
      <c r="F139" s="56"/>
      <c r="G139" s="58">
        <f>P41</f>
        <v>0</v>
      </c>
      <c r="H139" s="49"/>
      <c r="I139" s="49"/>
      <c r="J139" s="49"/>
      <c r="K139" s="49"/>
      <c r="L139" s="49"/>
      <c r="M139" s="49"/>
      <c r="N139" s="1"/>
    </row>
    <row r="140" spans="1:14" ht="12.75">
      <c r="A140" s="49"/>
      <c r="B140" s="58">
        <f t="shared" si="12"/>
        <v>0</v>
      </c>
      <c r="C140" s="56">
        <f t="shared" si="13"/>
        <v>1</v>
      </c>
      <c r="D140" s="56">
        <f t="shared" si="14"/>
        <v>1</v>
      </c>
      <c r="E140" s="56">
        <f t="shared" si="15"/>
        <v>1</v>
      </c>
      <c r="F140" s="49"/>
      <c r="G140" s="58">
        <f>P43</f>
        <v>0</v>
      </c>
      <c r="H140" s="49"/>
      <c r="I140" s="49"/>
      <c r="J140" s="49"/>
      <c r="K140" s="49"/>
      <c r="L140" s="49"/>
      <c r="M140" s="49"/>
      <c r="N140" s="1"/>
    </row>
  </sheetData>
  <sheetProtection password="C7B0" sheet="1" objects="1" scenarios="1"/>
  <mergeCells count="85">
    <mergeCell ref="I114:J114"/>
    <mergeCell ref="E115:F115"/>
    <mergeCell ref="I115:J115"/>
    <mergeCell ref="K131:L131"/>
    <mergeCell ref="I131:J131"/>
    <mergeCell ref="I130:J130"/>
    <mergeCell ref="I117:J117"/>
    <mergeCell ref="G117:H117"/>
    <mergeCell ref="K117:L117"/>
    <mergeCell ref="K118:L118"/>
    <mergeCell ref="G20:H20"/>
    <mergeCell ref="A118:B118"/>
    <mergeCell ref="C118:D118"/>
    <mergeCell ref="E118:F118"/>
    <mergeCell ref="G118:H118"/>
    <mergeCell ref="N24:O24"/>
    <mergeCell ref="I118:J118"/>
    <mergeCell ref="C7:G7"/>
    <mergeCell ref="B24:C24"/>
    <mergeCell ref="H12:O12"/>
    <mergeCell ref="L24:M24"/>
    <mergeCell ref="L23:M23"/>
    <mergeCell ref="L22:M22"/>
    <mergeCell ref="J24:K24"/>
    <mergeCell ref="G19:H19"/>
    <mergeCell ref="G119:H119"/>
    <mergeCell ref="G15:H15"/>
    <mergeCell ref="P9:Q9"/>
    <mergeCell ref="D24:E24"/>
    <mergeCell ref="H24:I24"/>
    <mergeCell ref="F24:G24"/>
    <mergeCell ref="K19:L19"/>
    <mergeCell ref="K18:L18"/>
    <mergeCell ref="C9:G9"/>
    <mergeCell ref="H23:I23"/>
    <mergeCell ref="G121:H121"/>
    <mergeCell ref="N23:O23"/>
    <mergeCell ref="K119:L119"/>
    <mergeCell ref="C120:D120"/>
    <mergeCell ref="E120:F120"/>
    <mergeCell ref="G120:H120"/>
    <mergeCell ref="I120:J120"/>
    <mergeCell ref="K120:L120"/>
    <mergeCell ref="C119:D119"/>
    <mergeCell ref="E119:F119"/>
    <mergeCell ref="G123:H123"/>
    <mergeCell ref="I119:J119"/>
    <mergeCell ref="K121:L121"/>
    <mergeCell ref="C122:D122"/>
    <mergeCell ref="E122:F122"/>
    <mergeCell ref="G122:H122"/>
    <mergeCell ref="I122:J122"/>
    <mergeCell ref="K122:L122"/>
    <mergeCell ref="C121:D121"/>
    <mergeCell ref="E121:F121"/>
    <mergeCell ref="G125:H125"/>
    <mergeCell ref="I121:J121"/>
    <mergeCell ref="K123:L123"/>
    <mergeCell ref="C124:D124"/>
    <mergeCell ref="E124:F124"/>
    <mergeCell ref="G124:H124"/>
    <mergeCell ref="I124:J124"/>
    <mergeCell ref="K124:L124"/>
    <mergeCell ref="C123:D123"/>
    <mergeCell ref="E123:F123"/>
    <mergeCell ref="G127:H127"/>
    <mergeCell ref="I123:J123"/>
    <mergeCell ref="K125:L125"/>
    <mergeCell ref="C126:D126"/>
    <mergeCell ref="E126:F126"/>
    <mergeCell ref="G126:H126"/>
    <mergeCell ref="I126:J126"/>
    <mergeCell ref="K126:L126"/>
    <mergeCell ref="C125:D125"/>
    <mergeCell ref="E125:F125"/>
    <mergeCell ref="I127:J127"/>
    <mergeCell ref="I125:J125"/>
    <mergeCell ref="K127:L127"/>
    <mergeCell ref="C128:D128"/>
    <mergeCell ref="E128:F128"/>
    <mergeCell ref="G128:H128"/>
    <mergeCell ref="I128:J128"/>
    <mergeCell ref="K128:L128"/>
    <mergeCell ref="C127:D127"/>
    <mergeCell ref="E127:F127"/>
  </mergeCells>
  <printOptions/>
  <pageMargins left="0.5" right="0.5" top="0.5" bottom="0.5" header="0.5" footer="0.5"/>
  <pageSetup fitToHeight="1" fitToWidth="1" horizontalDpi="300" verticalDpi="300" orientation="portrait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F142"/>
  <sheetViews>
    <sheetView tabSelected="1" zoomScale="84" zoomScaleNormal="84" workbookViewId="0" topLeftCell="A10">
      <selection activeCell="F18" sqref="F18"/>
    </sheetView>
  </sheetViews>
  <sheetFormatPr defaultColWidth="9.140625" defaultRowHeight="12.75"/>
  <cols>
    <col min="1" max="1" width="12.8515625" style="0" customWidth="1"/>
    <col min="10" max="10" width="12.7109375" style="0" customWidth="1"/>
    <col min="13" max="14" width="12.7109375" style="0" customWidth="1"/>
  </cols>
  <sheetData>
    <row r="1" spans="1:2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</row>
    <row r="2" spans="1:214" ht="12.75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 t="s">
        <v>24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</row>
    <row r="3" spans="1:2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 t="s">
        <v>3</v>
      </c>
      <c r="AJ3" s="6"/>
      <c r="AK3" s="6" t="s">
        <v>5</v>
      </c>
      <c r="AL3" s="6"/>
      <c r="AM3" s="6" t="s">
        <v>5</v>
      </c>
      <c r="AN3" s="6"/>
      <c r="AO3" s="6" t="s">
        <v>7</v>
      </c>
      <c r="AP3" s="6" t="s">
        <v>39</v>
      </c>
      <c r="AQ3" s="6" t="s">
        <v>5</v>
      </c>
      <c r="AR3" s="6" t="s">
        <v>61</v>
      </c>
      <c r="AS3" s="6" t="s">
        <v>63</v>
      </c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</row>
    <row r="4" spans="1:214" ht="15.75">
      <c r="A4" s="7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 t="s">
        <v>0</v>
      </c>
      <c r="AF4" s="6" t="s">
        <v>1</v>
      </c>
      <c r="AG4" s="6" t="s">
        <v>2</v>
      </c>
      <c r="AH4" s="6" t="s">
        <v>1</v>
      </c>
      <c r="AI4" s="6" t="s">
        <v>4</v>
      </c>
      <c r="AJ4" s="6" t="s">
        <v>1</v>
      </c>
      <c r="AK4" s="6" t="s">
        <v>6</v>
      </c>
      <c r="AL4" s="6" t="s">
        <v>1</v>
      </c>
      <c r="AM4" s="6" t="s">
        <v>6</v>
      </c>
      <c r="AN4" s="6" t="s">
        <v>1</v>
      </c>
      <c r="AO4" s="6" t="s">
        <v>8</v>
      </c>
      <c r="AP4" s="6"/>
      <c r="AQ4" s="6" t="s">
        <v>42</v>
      </c>
      <c r="AR4" s="6" t="s">
        <v>62</v>
      </c>
      <c r="AS4" s="6" t="s">
        <v>64</v>
      </c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</row>
    <row r="5" spans="1:2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</row>
    <row r="6" spans="1:2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98</v>
      </c>
      <c r="P6" s="10">
        <f ca="1">TODAY()</f>
        <v>38441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1" t="s">
        <v>76</v>
      </c>
      <c r="AF6" s="12">
        <v>0.45</v>
      </c>
      <c r="AG6" s="6" t="s">
        <v>9</v>
      </c>
      <c r="AH6" s="6">
        <v>0.65</v>
      </c>
      <c r="AI6" s="6" t="s">
        <v>73</v>
      </c>
      <c r="AJ6" s="6">
        <v>1</v>
      </c>
      <c r="AK6" s="6" t="s">
        <v>73</v>
      </c>
      <c r="AL6" s="6">
        <v>1</v>
      </c>
      <c r="AM6" s="6" t="s">
        <v>73</v>
      </c>
      <c r="AN6" s="6">
        <v>1</v>
      </c>
      <c r="AO6" s="6" t="s">
        <v>33</v>
      </c>
      <c r="AP6" s="6" t="s">
        <v>40</v>
      </c>
      <c r="AQ6" s="6" t="s">
        <v>43</v>
      </c>
      <c r="AR6" s="6" t="s">
        <v>67</v>
      </c>
      <c r="AS6" s="6">
        <v>660</v>
      </c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</row>
    <row r="7" spans="1:214" ht="12.75">
      <c r="A7" s="5"/>
      <c r="B7" s="9" t="s">
        <v>36</v>
      </c>
      <c r="C7" s="88" t="str">
        <f>IF('Present Condition'!C7=0,"",'Present Condition'!C7)</f>
        <v>Your Producer</v>
      </c>
      <c r="D7" s="89"/>
      <c r="E7" s="89"/>
      <c r="F7" s="89"/>
      <c r="G7" s="89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1" t="s">
        <v>77</v>
      </c>
      <c r="AF7" s="12">
        <v>0.57</v>
      </c>
      <c r="AG7" s="6" t="s">
        <v>10</v>
      </c>
      <c r="AH7" s="6">
        <v>0.7</v>
      </c>
      <c r="AI7" s="6" t="s">
        <v>22</v>
      </c>
      <c r="AJ7" s="6">
        <v>1</v>
      </c>
      <c r="AK7" s="6" t="s">
        <v>27</v>
      </c>
      <c r="AL7" s="6">
        <v>0.9</v>
      </c>
      <c r="AM7" s="6" t="s">
        <v>22</v>
      </c>
      <c r="AN7" s="6">
        <v>1</v>
      </c>
      <c r="AO7" s="6" t="s">
        <v>31</v>
      </c>
      <c r="AP7" s="6" t="s">
        <v>65</v>
      </c>
      <c r="AQ7" s="6" t="s">
        <v>44</v>
      </c>
      <c r="AR7" s="6" t="s">
        <v>58</v>
      </c>
      <c r="AS7" s="6">
        <v>1320</v>
      </c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</row>
    <row r="8" spans="1:2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26" t="str">
        <f>'Present Condition'!AB8</f>
        <v>0.43</v>
      </c>
      <c r="AC8" s="6"/>
      <c r="AD8" s="6"/>
      <c r="AE8" s="11" t="s">
        <v>55</v>
      </c>
      <c r="AF8" s="12">
        <v>0.65</v>
      </c>
      <c r="AG8" s="6" t="s">
        <v>11</v>
      </c>
      <c r="AH8" s="6">
        <v>0.7</v>
      </c>
      <c r="AI8" s="6" t="s">
        <v>85</v>
      </c>
      <c r="AJ8" s="6">
        <v>0.2</v>
      </c>
      <c r="AK8" s="6" t="s">
        <v>28</v>
      </c>
      <c r="AL8" s="6">
        <v>0.7</v>
      </c>
      <c r="AM8" s="6" t="s">
        <v>85</v>
      </c>
      <c r="AN8" s="6">
        <v>0.2</v>
      </c>
      <c r="AO8" s="6" t="s">
        <v>32</v>
      </c>
      <c r="AP8" s="6" t="s">
        <v>66</v>
      </c>
      <c r="AQ8" s="6" t="s">
        <v>45</v>
      </c>
      <c r="AR8" s="6" t="s">
        <v>59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</row>
    <row r="9" spans="1:214" ht="12.75">
      <c r="A9" s="5"/>
      <c r="B9" s="9" t="s">
        <v>37</v>
      </c>
      <c r="C9" s="88" t="str">
        <f>IF('Present Condition'!C9=0,"",'Present Condition'!C9)</f>
        <v>You</v>
      </c>
      <c r="D9" s="88"/>
      <c r="E9" s="88"/>
      <c r="F9" s="88"/>
      <c r="G9" s="88"/>
      <c r="H9" s="5"/>
      <c r="I9" s="5"/>
      <c r="J9" s="5"/>
      <c r="K9" s="5"/>
      <c r="L9" s="5"/>
      <c r="M9" s="5"/>
      <c r="N9" s="5"/>
      <c r="O9" s="9" t="s">
        <v>38</v>
      </c>
      <c r="P9" s="88" t="str">
        <f>IF('Present Condition'!P9=0,"",'Present Condition'!P9)</f>
        <v>The Best</v>
      </c>
      <c r="Q9" s="8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1" t="s">
        <v>75</v>
      </c>
      <c r="AF9" s="12">
        <v>0.76</v>
      </c>
      <c r="AG9" s="6" t="s">
        <v>12</v>
      </c>
      <c r="AH9" s="6">
        <v>0.75</v>
      </c>
      <c r="AI9" s="6" t="s">
        <v>23</v>
      </c>
      <c r="AJ9" s="6">
        <v>0.1</v>
      </c>
      <c r="AK9" s="6" t="s">
        <v>84</v>
      </c>
      <c r="AL9" s="6">
        <v>0.5</v>
      </c>
      <c r="AM9" s="6" t="s">
        <v>23</v>
      </c>
      <c r="AN9" s="6">
        <v>0.1</v>
      </c>
      <c r="AO9" s="6"/>
      <c r="AP9" s="6" t="s">
        <v>41</v>
      </c>
      <c r="AQ9" s="6"/>
      <c r="AR9" s="6" t="s">
        <v>60</v>
      </c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</row>
    <row r="10" spans="1:2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1" t="s">
        <v>78</v>
      </c>
      <c r="AF10" s="12">
        <v>0.87</v>
      </c>
      <c r="AG10" s="6" t="s">
        <v>14</v>
      </c>
      <c r="AH10" s="6">
        <v>0.75</v>
      </c>
      <c r="AI10" s="6" t="s">
        <v>25</v>
      </c>
      <c r="AJ10" s="6">
        <v>0.15</v>
      </c>
      <c r="AK10" s="6"/>
      <c r="AL10" s="6"/>
      <c r="AM10" s="6" t="s">
        <v>25</v>
      </c>
      <c r="AN10" s="6">
        <v>0.15</v>
      </c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</row>
    <row r="11" spans="1:2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 t="s">
        <v>74</v>
      </c>
      <c r="AF11" s="12">
        <v>1</v>
      </c>
      <c r="AG11" s="6" t="s">
        <v>13</v>
      </c>
      <c r="AH11" s="6">
        <v>0.75</v>
      </c>
      <c r="AI11" s="6" t="s">
        <v>26</v>
      </c>
      <c r="AJ11" s="6">
        <v>0.35</v>
      </c>
      <c r="AK11" s="6"/>
      <c r="AL11" s="6"/>
      <c r="AM11" s="6" t="s">
        <v>26</v>
      </c>
      <c r="AN11" s="6">
        <v>0.35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</row>
    <row r="12" spans="1:214" ht="12.75">
      <c r="A12" s="5"/>
      <c r="B12" s="5" t="s">
        <v>111</v>
      </c>
      <c r="C12" s="5"/>
      <c r="D12" s="5"/>
      <c r="E12" s="5"/>
      <c r="F12" s="5"/>
      <c r="G12" s="5"/>
      <c r="H12" s="84"/>
      <c r="I12" s="84"/>
      <c r="J12" s="84"/>
      <c r="K12" s="84"/>
      <c r="L12" s="84"/>
      <c r="M12" s="84"/>
      <c r="N12" s="84"/>
      <c r="O12" s="84"/>
      <c r="P12" s="5"/>
      <c r="Q12" s="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1" t="s">
        <v>79</v>
      </c>
      <c r="AF12" s="12">
        <v>1.12</v>
      </c>
      <c r="AG12" s="6" t="s">
        <v>15</v>
      </c>
      <c r="AH12" s="6">
        <v>0.8</v>
      </c>
      <c r="AI12" s="6" t="s">
        <v>29</v>
      </c>
      <c r="AJ12" s="6">
        <v>0.05</v>
      </c>
      <c r="AK12" s="6"/>
      <c r="AL12" s="6"/>
      <c r="AM12" s="6" t="s">
        <v>29</v>
      </c>
      <c r="AN12" s="6">
        <v>0.05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</row>
    <row r="13" spans="1:21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 t="s">
        <v>21</v>
      </c>
      <c r="AH13" s="6">
        <v>0.85</v>
      </c>
      <c r="AI13" s="6" t="s">
        <v>30</v>
      </c>
      <c r="AJ13" s="6">
        <v>0.2</v>
      </c>
      <c r="AK13" s="6"/>
      <c r="AL13" s="6"/>
      <c r="AM13" s="6" t="s">
        <v>30</v>
      </c>
      <c r="AN13" s="6">
        <v>0.2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</row>
    <row r="14" spans="1:21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16</v>
      </c>
      <c r="AH14" s="6">
        <v>0.85</v>
      </c>
      <c r="AI14" s="6" t="s">
        <v>86</v>
      </c>
      <c r="AJ14" s="6">
        <v>0.5</v>
      </c>
      <c r="AK14" s="6"/>
      <c r="AL14" s="6"/>
      <c r="AM14" s="6" t="s">
        <v>86</v>
      </c>
      <c r="AN14" s="6">
        <v>0.5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</row>
    <row r="15" spans="1:214" ht="12.75">
      <c r="A15" s="5"/>
      <c r="B15" s="5"/>
      <c r="C15" s="13" t="s">
        <v>46</v>
      </c>
      <c r="D15" s="13"/>
      <c r="E15" s="13"/>
      <c r="F15" s="5"/>
      <c r="G15" s="80" t="s">
        <v>39</v>
      </c>
      <c r="H15" s="80"/>
      <c r="I15" s="5"/>
      <c r="J15" s="13" t="s">
        <v>47</v>
      </c>
      <c r="K15" s="13"/>
      <c r="L15" s="5"/>
      <c r="M15" s="5"/>
      <c r="N15" s="5"/>
      <c r="O15" s="5"/>
      <c r="P15" s="5"/>
      <c r="Q15" s="5"/>
      <c r="R15" s="6"/>
      <c r="S15" s="6"/>
      <c r="T15" s="6"/>
      <c r="U15" s="6"/>
      <c r="V15" s="6"/>
      <c r="W15" s="6"/>
      <c r="X15" s="6"/>
      <c r="Y15" s="6"/>
      <c r="Z15" s="6"/>
      <c r="AB15" s="6"/>
      <c r="AC15" s="6"/>
      <c r="AD15" s="6"/>
      <c r="AE15" s="6"/>
      <c r="AF15" s="6"/>
      <c r="AG15" s="6" t="s">
        <v>17</v>
      </c>
      <c r="AH15" s="6">
        <v>1</v>
      </c>
      <c r="AI15" s="6" t="s">
        <v>12</v>
      </c>
      <c r="AJ15" s="6">
        <v>0.35</v>
      </c>
      <c r="AK15" s="6"/>
      <c r="AL15" s="6"/>
      <c r="AM15" s="6" t="s">
        <v>12</v>
      </c>
      <c r="AN15" s="6">
        <v>0.35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</row>
    <row r="16" spans="1:214" ht="15">
      <c r="A16" s="5"/>
      <c r="B16" s="5"/>
      <c r="C16" s="22">
        <f>IF('Present Condition'!C16=0,"",'Present Condition'!C16)</f>
        <v>142</v>
      </c>
      <c r="D16" s="5"/>
      <c r="E16" s="5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6"/>
      <c r="U16" s="6"/>
      <c r="V16" s="6"/>
      <c r="W16" s="6"/>
      <c r="X16" s="6"/>
      <c r="Y16" s="6" t="s">
        <v>72</v>
      </c>
      <c r="Z16" s="6" t="s">
        <v>87</v>
      </c>
      <c r="AA16" s="6" t="s">
        <v>71</v>
      </c>
      <c r="AB16" s="6" t="s">
        <v>70</v>
      </c>
      <c r="AC16" s="6" t="s">
        <v>68</v>
      </c>
      <c r="AD16" s="6" t="s">
        <v>69</v>
      </c>
      <c r="AE16" s="26" t="s">
        <v>123</v>
      </c>
      <c r="AF16" s="6"/>
      <c r="AG16" s="6" t="s">
        <v>18</v>
      </c>
      <c r="AH16" s="6">
        <v>1</v>
      </c>
      <c r="AI16" s="6" t="s">
        <v>80</v>
      </c>
      <c r="AJ16" s="6">
        <v>0.2</v>
      </c>
      <c r="AK16" s="6"/>
      <c r="AL16" s="6"/>
      <c r="AM16" s="6" t="s">
        <v>80</v>
      </c>
      <c r="AN16" s="6">
        <v>0.2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</row>
    <row r="17" spans="1:214" ht="15">
      <c r="A17" s="5"/>
      <c r="B17" s="5"/>
      <c r="C17" s="5"/>
      <c r="D17" s="5"/>
      <c r="E17" s="5"/>
      <c r="F17" s="1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6"/>
      <c r="U17" s="6"/>
      <c r="V17" s="6"/>
      <c r="W17" s="6"/>
      <c r="X17" s="6"/>
      <c r="Y17" s="25">
        <f aca="true" t="shared" si="0" ref="Y17:Y26">bsl($AQ$21,AR21,$AS$21,$AP$21,$AO$21)</f>
        <v>4.7</v>
      </c>
      <c r="Z17" s="26">
        <f aca="true" t="shared" si="1" ref="Z17:Z26">IF(AK21="",1,VLOOKUP(AK21,iwm2,2,FALSE))</f>
        <v>1</v>
      </c>
      <c r="AA17" s="26">
        <f>IF(AM21="",1,VLOOKUP(AM21,iwm,2,FALSE))</f>
        <v>0.7</v>
      </c>
      <c r="AB17" s="26">
        <f>IF(AI21="",1,VLOOKUP(AI21,ConPra,2,FALSE))</f>
        <v>0.2</v>
      </c>
      <c r="AC17" s="26">
        <f>IF(AB8="",1,VLOOKUP(AB8,AE6:AF12,2,FALSE))</f>
        <v>0.87</v>
      </c>
      <c r="AD17" s="26">
        <f>IF(AG21="",1,VLOOKUP(AG21,Priorcrop,2,FALSE))</f>
        <v>0.7</v>
      </c>
      <c r="AE17" s="26">
        <f>IF(AN21="",1,VLOOKUP(AN21,iwm,2,FALSE))</f>
        <v>1</v>
      </c>
      <c r="AF17" s="6"/>
      <c r="AG17" s="6" t="s">
        <v>19</v>
      </c>
      <c r="AH17" s="6">
        <v>1</v>
      </c>
      <c r="AI17" s="6"/>
      <c r="AJ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</row>
    <row r="18" spans="1:2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80" t="s">
        <v>48</v>
      </c>
      <c r="L18" s="80"/>
      <c r="M18" s="5"/>
      <c r="N18" s="5"/>
      <c r="O18" s="5"/>
      <c r="P18" s="5"/>
      <c r="Q18" s="5"/>
      <c r="R18" s="6"/>
      <c r="S18" s="6"/>
      <c r="T18" s="6"/>
      <c r="U18" s="6"/>
      <c r="V18" s="6"/>
      <c r="W18" s="6"/>
      <c r="X18" s="6"/>
      <c r="Y18" s="26">
        <f t="shared" si="0"/>
        <v>12.9</v>
      </c>
      <c r="Z18" s="26">
        <f t="shared" si="1"/>
        <v>1</v>
      </c>
      <c r="AA18" s="26">
        <f aca="true" t="shared" si="2" ref="AA18:AA26">IF(AM22="",1,VLOOKUP(AM22,iwm,2,FALSE))</f>
        <v>0.7</v>
      </c>
      <c r="AB18" s="26">
        <f aca="true" t="shared" si="3" ref="AB18:AB26">IF(AI22="",1,VLOOKUP(AI22,ConPra,2,FALSE))</f>
        <v>0.2</v>
      </c>
      <c r="AC18" s="26"/>
      <c r="AD18" s="26">
        <f aca="true" t="shared" si="4" ref="AD18:AD26">IF(AG22="",1,VLOOKUP(AG22,Priorcrop,2,FALSE))</f>
        <v>0.75</v>
      </c>
      <c r="AE18" s="26">
        <f aca="true" t="shared" si="5" ref="AE18:AE26">IF(AN22="",1,VLOOKUP(AN22,iwm,2,FALSE))</f>
        <v>1</v>
      </c>
      <c r="AF18" s="6"/>
      <c r="AG18" s="6" t="s">
        <v>20</v>
      </c>
      <c r="AH18" s="6">
        <v>1</v>
      </c>
      <c r="AI18" s="6"/>
      <c r="AJ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</row>
    <row r="19" spans="1:214" ht="12.75">
      <c r="A19" s="5"/>
      <c r="B19" s="5"/>
      <c r="C19" s="5" t="s">
        <v>49</v>
      </c>
      <c r="D19" s="5"/>
      <c r="E19" s="5"/>
      <c r="F19" s="5"/>
      <c r="G19" s="80" t="s">
        <v>50</v>
      </c>
      <c r="H19" s="80"/>
      <c r="I19" s="5"/>
      <c r="J19" s="5"/>
      <c r="K19" s="80" t="s">
        <v>8</v>
      </c>
      <c r="L19" s="80"/>
      <c r="M19" s="5"/>
      <c r="N19" s="5"/>
      <c r="O19" s="5"/>
      <c r="P19" s="5"/>
      <c r="Q19" s="5"/>
      <c r="R19" s="6"/>
      <c r="S19" s="6"/>
      <c r="T19" s="6"/>
      <c r="U19" s="6"/>
      <c r="V19" s="6"/>
      <c r="W19" s="6"/>
      <c r="X19" s="6"/>
      <c r="Y19" s="26">
        <f t="shared" si="0"/>
        <v>17.8</v>
      </c>
      <c r="Z19" s="26">
        <f t="shared" si="1"/>
        <v>1</v>
      </c>
      <c r="AA19" s="26">
        <f t="shared" si="2"/>
        <v>0.7</v>
      </c>
      <c r="AB19" s="26">
        <f t="shared" si="3"/>
        <v>0.2</v>
      </c>
      <c r="AC19" s="26"/>
      <c r="AD19" s="26">
        <f t="shared" si="4"/>
        <v>0.85</v>
      </c>
      <c r="AE19" s="26">
        <f t="shared" si="5"/>
        <v>1</v>
      </c>
      <c r="AF19" s="6"/>
      <c r="AG19" s="6"/>
      <c r="AH19" s="6"/>
      <c r="AI19" s="6"/>
      <c r="AJ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</row>
    <row r="20" spans="1:214" ht="15">
      <c r="A20" s="5"/>
      <c r="B20" s="5"/>
      <c r="C20" s="5"/>
      <c r="D20" s="5"/>
      <c r="E20" s="5"/>
      <c r="F20" s="5"/>
      <c r="G20" s="80"/>
      <c r="H20" s="80"/>
      <c r="I20" s="5"/>
      <c r="J20" s="5"/>
      <c r="K20" s="5"/>
      <c r="L20" s="14"/>
      <c r="M20" s="5"/>
      <c r="N20" s="5"/>
      <c r="O20" s="5"/>
      <c r="P20" s="5"/>
      <c r="Q20" s="5"/>
      <c r="R20" s="6"/>
      <c r="S20" s="6"/>
      <c r="T20" s="6"/>
      <c r="U20" s="6"/>
      <c r="V20" s="6"/>
      <c r="W20" s="6"/>
      <c r="X20" s="6"/>
      <c r="Y20" s="26">
        <f t="shared" si="0"/>
        <v>12.9</v>
      </c>
      <c r="Z20" s="26">
        <f t="shared" si="1"/>
        <v>1</v>
      </c>
      <c r="AA20" s="26">
        <f t="shared" si="2"/>
        <v>0.7</v>
      </c>
      <c r="AB20" s="26">
        <f t="shared" si="3"/>
        <v>1</v>
      </c>
      <c r="AC20" s="26"/>
      <c r="AD20" s="26">
        <f t="shared" si="4"/>
        <v>1</v>
      </c>
      <c r="AE20" s="26">
        <f t="shared" si="5"/>
        <v>1</v>
      </c>
      <c r="AF20" s="6"/>
      <c r="AG20" s="6"/>
      <c r="AH20" s="6"/>
      <c r="AI20" s="6"/>
      <c r="AJ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</row>
    <row r="21" spans="1:21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6"/>
      <c r="T21" s="6"/>
      <c r="U21" s="6"/>
      <c r="V21" s="6"/>
      <c r="W21" s="6"/>
      <c r="X21" s="6"/>
      <c r="Y21" s="26">
        <f t="shared" si="0"/>
        <v>1</v>
      </c>
      <c r="Z21" s="26">
        <f t="shared" si="1"/>
        <v>1</v>
      </c>
      <c r="AA21" s="26">
        <f t="shared" si="2"/>
        <v>0.7</v>
      </c>
      <c r="AB21" s="26">
        <f t="shared" si="3"/>
        <v>1</v>
      </c>
      <c r="AC21" s="26"/>
      <c r="AD21" s="26">
        <f t="shared" si="4"/>
        <v>1</v>
      </c>
      <c r="AE21" s="26">
        <f t="shared" si="5"/>
        <v>1</v>
      </c>
      <c r="AF21" s="6"/>
      <c r="AG21" s="26" t="s">
        <v>10</v>
      </c>
      <c r="AH21" s="26"/>
      <c r="AI21" s="26" t="s">
        <v>85</v>
      </c>
      <c r="AJ21" s="26"/>
      <c r="AK21" s="26" t="s">
        <v>88</v>
      </c>
      <c r="AL21" s="26"/>
      <c r="AM21" s="26" t="s">
        <v>28</v>
      </c>
      <c r="AN21" s="26"/>
      <c r="AO21" s="27" t="s">
        <v>32</v>
      </c>
      <c r="AP21" s="27" t="str">
        <f>'Present Condition'!AP21</f>
        <v>1-1.9%</v>
      </c>
      <c r="AQ21" s="27" t="s">
        <v>44</v>
      </c>
      <c r="AR21" s="27" t="s">
        <v>58</v>
      </c>
      <c r="AS21" s="26" t="s">
        <v>138</v>
      </c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</row>
    <row r="22" spans="1:214" ht="15">
      <c r="A22" s="14"/>
      <c r="B22" s="14"/>
      <c r="C22" s="14"/>
      <c r="D22" s="14"/>
      <c r="E22" s="14"/>
      <c r="F22" s="14"/>
      <c r="G22" s="14"/>
      <c r="H22" s="14"/>
      <c r="I22" s="14"/>
      <c r="J22" s="5"/>
      <c r="K22" s="14"/>
      <c r="L22" s="79"/>
      <c r="M22" s="79"/>
      <c r="N22" s="15"/>
      <c r="O22" s="14"/>
      <c r="P22" s="14"/>
      <c r="Q22" s="5"/>
      <c r="R22" s="6"/>
      <c r="S22" s="6"/>
      <c r="T22" s="6"/>
      <c r="U22" s="6"/>
      <c r="V22" s="6"/>
      <c r="W22" s="6"/>
      <c r="X22" s="6"/>
      <c r="Y22" s="26">
        <f t="shared" si="0"/>
        <v>1</v>
      </c>
      <c r="Z22" s="26">
        <f t="shared" si="1"/>
        <v>1</v>
      </c>
      <c r="AA22" s="26">
        <f t="shared" si="2"/>
        <v>0.7</v>
      </c>
      <c r="AB22" s="26">
        <f t="shared" si="3"/>
        <v>0.2</v>
      </c>
      <c r="AC22" s="26"/>
      <c r="AD22" s="26">
        <f t="shared" si="4"/>
        <v>0.7</v>
      </c>
      <c r="AE22" s="26">
        <f t="shared" si="5"/>
        <v>1</v>
      </c>
      <c r="AF22" s="6"/>
      <c r="AG22" s="26" t="s">
        <v>14</v>
      </c>
      <c r="AH22" s="26"/>
      <c r="AI22" s="26" t="s">
        <v>85</v>
      </c>
      <c r="AJ22" s="26"/>
      <c r="AK22" s="26" t="s">
        <v>88</v>
      </c>
      <c r="AL22" s="26"/>
      <c r="AM22" s="26" t="s">
        <v>28</v>
      </c>
      <c r="AN22" s="26"/>
      <c r="AO22" s="26"/>
      <c r="AP22" s="26"/>
      <c r="AQ22" s="26"/>
      <c r="AR22" s="26" t="s">
        <v>59</v>
      </c>
      <c r="AS22" s="2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</row>
    <row r="23" spans="1:214" ht="15">
      <c r="A23" s="15" t="s">
        <v>53</v>
      </c>
      <c r="B23" s="14"/>
      <c r="C23" s="14"/>
      <c r="D23" s="14"/>
      <c r="E23" s="14"/>
      <c r="F23" s="14"/>
      <c r="G23" s="14"/>
      <c r="H23" s="79" t="s">
        <v>3</v>
      </c>
      <c r="I23" s="79"/>
      <c r="J23" s="14" t="s">
        <v>24</v>
      </c>
      <c r="K23" s="5"/>
      <c r="L23" s="79" t="s">
        <v>52</v>
      </c>
      <c r="M23" s="79"/>
      <c r="N23" s="79" t="s">
        <v>24</v>
      </c>
      <c r="O23" s="79"/>
      <c r="P23" s="14"/>
      <c r="Q23" s="5"/>
      <c r="R23" s="6"/>
      <c r="S23" s="6"/>
      <c r="T23" s="6"/>
      <c r="U23" s="6"/>
      <c r="V23" s="6"/>
      <c r="W23" s="6"/>
      <c r="X23" s="6"/>
      <c r="Y23" s="26">
        <f t="shared" si="0"/>
        <v>1</v>
      </c>
      <c r="Z23" s="26">
        <f t="shared" si="1"/>
        <v>1</v>
      </c>
      <c r="AA23" s="26">
        <f t="shared" si="2"/>
        <v>0.7</v>
      </c>
      <c r="AB23" s="26">
        <f t="shared" si="3"/>
        <v>0.2</v>
      </c>
      <c r="AC23" s="26"/>
      <c r="AD23" s="26">
        <f t="shared" si="4"/>
        <v>0.7</v>
      </c>
      <c r="AE23" s="26">
        <f t="shared" si="5"/>
        <v>1</v>
      </c>
      <c r="AF23" s="6"/>
      <c r="AG23" s="26" t="s">
        <v>21</v>
      </c>
      <c r="AH23" s="26"/>
      <c r="AI23" s="26" t="s">
        <v>85</v>
      </c>
      <c r="AJ23" s="26"/>
      <c r="AK23" s="26" t="s">
        <v>88</v>
      </c>
      <c r="AL23" s="26"/>
      <c r="AM23" s="26" t="s">
        <v>28</v>
      </c>
      <c r="AN23" s="26"/>
      <c r="AO23" s="26"/>
      <c r="AP23" s="26"/>
      <c r="AQ23" s="26"/>
      <c r="AR23" s="26" t="s">
        <v>60</v>
      </c>
      <c r="AS23" s="2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</row>
    <row r="24" spans="1:214" ht="15.75" thickBot="1">
      <c r="A24" s="16" t="s">
        <v>54</v>
      </c>
      <c r="B24" s="82" t="s">
        <v>51</v>
      </c>
      <c r="C24" s="82"/>
      <c r="D24" s="82" t="s">
        <v>57</v>
      </c>
      <c r="E24" s="82"/>
      <c r="F24" s="82" t="s">
        <v>2</v>
      </c>
      <c r="G24" s="82"/>
      <c r="H24" s="82" t="s">
        <v>4</v>
      </c>
      <c r="I24" s="82"/>
      <c r="J24" s="82" t="s">
        <v>83</v>
      </c>
      <c r="K24" s="82"/>
      <c r="L24" s="82" t="s">
        <v>4</v>
      </c>
      <c r="M24" s="82"/>
      <c r="N24" s="82" t="s">
        <v>122</v>
      </c>
      <c r="O24" s="82"/>
      <c r="P24" s="16" t="s">
        <v>56</v>
      </c>
      <c r="Q24" s="13"/>
      <c r="R24" s="18"/>
      <c r="S24" s="6"/>
      <c r="T24" s="6"/>
      <c r="U24" s="6"/>
      <c r="V24" s="6"/>
      <c r="W24" s="6"/>
      <c r="X24" s="6"/>
      <c r="Y24" s="26">
        <f t="shared" si="0"/>
        <v>0</v>
      </c>
      <c r="Z24" s="26">
        <f t="shared" si="1"/>
        <v>1</v>
      </c>
      <c r="AA24" s="26">
        <f t="shared" si="2"/>
        <v>1</v>
      </c>
      <c r="AB24" s="26">
        <f t="shared" si="3"/>
        <v>1</v>
      </c>
      <c r="AC24" s="26"/>
      <c r="AD24" s="26">
        <f t="shared" si="4"/>
        <v>1</v>
      </c>
      <c r="AE24" s="26">
        <f t="shared" si="5"/>
        <v>1</v>
      </c>
      <c r="AF24" s="6"/>
      <c r="AG24" s="26" t="s">
        <v>17</v>
      </c>
      <c r="AH24" s="26"/>
      <c r="AI24" s="26" t="s">
        <v>22</v>
      </c>
      <c r="AJ24" s="26"/>
      <c r="AK24" s="26"/>
      <c r="AL24" s="26"/>
      <c r="AM24" s="26" t="s">
        <v>28</v>
      </c>
      <c r="AN24" s="26" t="s">
        <v>88</v>
      </c>
      <c r="AO24" s="26"/>
      <c r="AP24" s="26"/>
      <c r="AQ24" s="26"/>
      <c r="AR24" s="26" t="s">
        <v>59</v>
      </c>
      <c r="AS24" s="2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</row>
    <row r="25" spans="1:214" ht="15">
      <c r="A25" s="13">
        <v>1</v>
      </c>
      <c r="B25" s="67" t="str">
        <f>IF('Present Condition'!B25=0,"",'Present Condition'!B25)</f>
        <v>Spring Barley</v>
      </c>
      <c r="C25" s="2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9">
        <f>Y17*Z17*AA17*AB17*$AC$17*AD17*AE17</f>
        <v>0.40072199999999997</v>
      </c>
      <c r="Q25" s="5"/>
      <c r="R25" s="6"/>
      <c r="S25" s="6"/>
      <c r="T25" s="6"/>
      <c r="U25" s="6"/>
      <c r="V25" s="6"/>
      <c r="W25" s="6"/>
      <c r="X25" s="6"/>
      <c r="Y25" s="26">
        <f t="shared" si="0"/>
        <v>0</v>
      </c>
      <c r="Z25" s="26">
        <f t="shared" si="1"/>
        <v>1</v>
      </c>
      <c r="AA25" s="26">
        <f t="shared" si="2"/>
        <v>1</v>
      </c>
      <c r="AB25" s="26">
        <f t="shared" si="3"/>
        <v>1</v>
      </c>
      <c r="AC25" s="26"/>
      <c r="AD25" s="26">
        <f t="shared" si="4"/>
        <v>1</v>
      </c>
      <c r="AE25" s="26">
        <f t="shared" si="5"/>
        <v>1</v>
      </c>
      <c r="AF25" s="6"/>
      <c r="AG25" s="26" t="s">
        <v>18</v>
      </c>
      <c r="AH25" s="26"/>
      <c r="AI25" s="26" t="s">
        <v>22</v>
      </c>
      <c r="AJ25" s="26"/>
      <c r="AK25" s="26" t="s">
        <v>88</v>
      </c>
      <c r="AL25" s="26"/>
      <c r="AM25" s="26" t="s">
        <v>28</v>
      </c>
      <c r="AN25" s="26"/>
      <c r="AO25" s="26"/>
      <c r="AP25" s="26"/>
      <c r="AQ25" s="26"/>
      <c r="AR25" s="26" t="s">
        <v>67</v>
      </c>
      <c r="AS25" s="2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</row>
    <row r="26" spans="1:214" ht="12.75">
      <c r="A26" s="13"/>
      <c r="B26" s="68"/>
      <c r="C26" s="5"/>
      <c r="D26" s="5"/>
      <c r="E26" s="5"/>
      <c r="F26" s="5"/>
      <c r="G26" s="5"/>
      <c r="H26" s="5"/>
      <c r="I26" s="20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26">
        <f t="shared" si="0"/>
        <v>0</v>
      </c>
      <c r="Z26" s="26">
        <f t="shared" si="1"/>
        <v>1</v>
      </c>
      <c r="AA26" s="26">
        <f t="shared" si="2"/>
        <v>1</v>
      </c>
      <c r="AB26" s="26">
        <f t="shared" si="3"/>
        <v>1</v>
      </c>
      <c r="AC26" s="26"/>
      <c r="AD26" s="26">
        <f t="shared" si="4"/>
        <v>1</v>
      </c>
      <c r="AE26" s="26">
        <f t="shared" si="5"/>
        <v>1</v>
      </c>
      <c r="AF26" s="6"/>
      <c r="AG26" s="26" t="s">
        <v>10</v>
      </c>
      <c r="AH26" s="26"/>
      <c r="AI26" s="26" t="s">
        <v>80</v>
      </c>
      <c r="AJ26" s="26"/>
      <c r="AK26" s="26"/>
      <c r="AL26" s="26"/>
      <c r="AM26" s="26" t="s">
        <v>28</v>
      </c>
      <c r="AN26" s="26" t="s">
        <v>88</v>
      </c>
      <c r="AO26" s="26"/>
      <c r="AP26" s="26"/>
      <c r="AQ26" s="26"/>
      <c r="AR26" s="26" t="s">
        <v>67</v>
      </c>
      <c r="AS26" s="2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</row>
    <row r="27" spans="1:214" ht="15">
      <c r="A27" s="13">
        <v>2</v>
      </c>
      <c r="B27" s="67" t="str">
        <f>IF('Present Condition'!B27=0,"",'Present Condition'!B27)</f>
        <v>Corn</v>
      </c>
      <c r="C27" s="22"/>
      <c r="D27" s="5"/>
      <c r="E27" s="5"/>
      <c r="F27" s="5"/>
      <c r="G27" s="5"/>
      <c r="H27" s="5"/>
      <c r="I27" s="14"/>
      <c r="J27" s="5"/>
      <c r="K27" s="5"/>
      <c r="L27" s="5"/>
      <c r="M27" s="5"/>
      <c r="N27" s="5"/>
      <c r="O27" s="5"/>
      <c r="P27" s="19">
        <f>Y18*Z18*AA18*AB18*$AC$17*AD18*AE18</f>
        <v>1.178415</v>
      </c>
      <c r="Q27" s="5"/>
      <c r="R27" s="6"/>
      <c r="S27" s="6"/>
      <c r="T27" s="6"/>
      <c r="U27" s="6"/>
      <c r="V27" s="6"/>
      <c r="W27" s="6"/>
      <c r="X27" s="6"/>
      <c r="Y27" s="26"/>
      <c r="Z27" s="26"/>
      <c r="AA27" s="26"/>
      <c r="AB27" s="26"/>
      <c r="AC27" s="26"/>
      <c r="AD27" s="26"/>
      <c r="AE27" s="26"/>
      <c r="AF27" s="6"/>
      <c r="AG27" s="26" t="s">
        <v>10</v>
      </c>
      <c r="AH27" s="26"/>
      <c r="AI27" s="26" t="s">
        <v>80</v>
      </c>
      <c r="AJ27" s="26"/>
      <c r="AK27" s="26"/>
      <c r="AL27" s="26"/>
      <c r="AM27" s="26" t="s">
        <v>28</v>
      </c>
      <c r="AN27" s="26"/>
      <c r="AO27" s="26"/>
      <c r="AP27" s="26"/>
      <c r="AQ27" s="26"/>
      <c r="AR27" s="26" t="s">
        <v>67</v>
      </c>
      <c r="AS27" s="2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</row>
    <row r="28" spans="1:214" ht="12.75">
      <c r="A28" s="13"/>
      <c r="B28" s="68"/>
      <c r="C28" s="5"/>
      <c r="D28" s="5"/>
      <c r="E28" s="5"/>
      <c r="F28" s="5"/>
      <c r="G28" s="5"/>
      <c r="H28" s="20"/>
      <c r="I28" s="5"/>
      <c r="J28" s="5"/>
      <c r="K28" s="5"/>
      <c r="L28" s="5"/>
      <c r="M28" s="5"/>
      <c r="N28" s="5"/>
      <c r="O28" s="5"/>
      <c r="P28" s="19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6" t="s">
        <v>88</v>
      </c>
      <c r="AH28" s="26"/>
      <c r="AI28" s="26" t="s">
        <v>88</v>
      </c>
      <c r="AJ28" s="26"/>
      <c r="AK28" s="26"/>
      <c r="AL28" s="26"/>
      <c r="AM28" s="26" t="s">
        <v>88</v>
      </c>
      <c r="AN28" s="26"/>
      <c r="AO28" s="26"/>
      <c r="AP28" s="26"/>
      <c r="AQ28" s="26"/>
      <c r="AR28" s="26" t="s">
        <v>88</v>
      </c>
      <c r="AS28" s="2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</row>
    <row r="29" spans="1:214" ht="15">
      <c r="A29" s="13">
        <v>3</v>
      </c>
      <c r="B29" s="67" t="str">
        <f>IF('Present Condition'!B29=0,"",'Present Condition'!B29)</f>
        <v>Beets</v>
      </c>
      <c r="C29" s="22"/>
      <c r="D29" s="5"/>
      <c r="E29" s="5"/>
      <c r="F29" s="5"/>
      <c r="G29" s="5"/>
      <c r="H29" s="14"/>
      <c r="I29" s="5"/>
      <c r="J29" s="5"/>
      <c r="K29" s="5"/>
      <c r="L29" s="5"/>
      <c r="M29" s="5"/>
      <c r="N29" s="5"/>
      <c r="O29" s="5"/>
      <c r="P29" s="19">
        <f>Y19*Z19*AA19*AB19*$AC$17*AD19*AE19</f>
        <v>1.8428339999999999</v>
      </c>
      <c r="Q29" s="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</row>
    <row r="30" spans="1:214" ht="12.75">
      <c r="A30" s="13"/>
      <c r="B30" s="6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9"/>
      <c r="Q30" s="5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</row>
    <row r="31" spans="1:214" ht="15">
      <c r="A31" s="13">
        <v>4</v>
      </c>
      <c r="B31" s="67" t="str">
        <f>IF('Present Condition'!B31=0,"",'Present Condition'!B31)</f>
        <v>Beans</v>
      </c>
      <c r="C31" s="22"/>
      <c r="D31" s="5"/>
      <c r="E31" s="5"/>
      <c r="F31" s="5"/>
      <c r="G31" s="5"/>
      <c r="H31" s="14"/>
      <c r="I31" s="5"/>
      <c r="J31" s="5"/>
      <c r="K31" s="5"/>
      <c r="L31" s="5"/>
      <c r="M31" s="5"/>
      <c r="N31" s="5"/>
      <c r="O31" s="5"/>
      <c r="P31" s="19">
        <f>Y20*Z20*AA20*AB20*$AC$17*AD20*AE20</f>
        <v>7.8561</v>
      </c>
      <c r="Q31" s="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</row>
    <row r="32" spans="1:214" ht="12.75">
      <c r="A32" s="13"/>
      <c r="B32" s="6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9"/>
      <c r="Q32" s="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</row>
    <row r="33" spans="1:214" ht="15">
      <c r="A33" s="13">
        <v>5</v>
      </c>
      <c r="B33" s="67" t="str">
        <f>IF('Present Condition'!B33=0,"",'Present Condition'!B33)</f>
        <v>Alfalfa</v>
      </c>
      <c r="C33" s="22"/>
      <c r="D33" s="5"/>
      <c r="E33" s="5"/>
      <c r="F33" s="5"/>
      <c r="G33" s="5"/>
      <c r="H33" s="14"/>
      <c r="I33" s="5"/>
      <c r="J33" s="5"/>
      <c r="K33" s="5"/>
      <c r="L33" s="5"/>
      <c r="M33" s="5"/>
      <c r="N33" s="5"/>
      <c r="O33" s="5"/>
      <c r="P33" s="19">
        <f>Y21*Z21*AA21*AB21*$AC$17*AD21*AE21</f>
        <v>0.609</v>
      </c>
      <c r="Q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</row>
    <row r="34" spans="1:214" ht="12.75">
      <c r="A34" s="13"/>
      <c r="B34" s="6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9"/>
      <c r="Q34" s="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</row>
    <row r="35" spans="1:214" ht="15">
      <c r="A35" s="13">
        <v>6</v>
      </c>
      <c r="B35" s="67" t="str">
        <f>IF('Present Condition'!B35=0,"",'Present Condition'!B35)</f>
        <v>Alfalfa</v>
      </c>
      <c r="C35" s="22"/>
      <c r="D35" s="5"/>
      <c r="E35" s="5"/>
      <c r="F35" s="5"/>
      <c r="G35" s="5"/>
      <c r="H35" s="14"/>
      <c r="I35" s="5"/>
      <c r="J35" s="5"/>
      <c r="K35" s="5"/>
      <c r="L35" s="5"/>
      <c r="M35" s="5"/>
      <c r="N35" s="5"/>
      <c r="O35" s="5"/>
      <c r="P35" s="19">
        <f>Y22*Z22*AA22*AB22*$AC$17*AD22*AE22</f>
        <v>0.08525999999999999</v>
      </c>
      <c r="Q35" s="5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</row>
    <row r="36" spans="1:214" ht="12.75">
      <c r="A36" s="13"/>
      <c r="B36" s="6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9"/>
      <c r="Q36" s="5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</row>
    <row r="37" spans="1:214" ht="15">
      <c r="A37" s="13">
        <v>7</v>
      </c>
      <c r="B37" s="67" t="str">
        <f>IF('Present Condition'!B37=0,"",'Present Condition'!B37)</f>
        <v>Alfalfa</v>
      </c>
      <c r="C37" s="22"/>
      <c r="D37" s="5"/>
      <c r="E37" s="5"/>
      <c r="F37" s="5"/>
      <c r="G37" s="5"/>
      <c r="H37" s="5"/>
      <c r="I37" s="5"/>
      <c r="J37" s="5"/>
      <c r="K37" s="14"/>
      <c r="L37" s="5"/>
      <c r="M37" s="5"/>
      <c r="N37" s="5"/>
      <c r="O37" s="5"/>
      <c r="P37" s="19">
        <f>Y23*Z23*AA23*AB23*$AC$17*AD23*AE23</f>
        <v>0.08525999999999999</v>
      </c>
      <c r="Q37" s="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</row>
    <row r="38" spans="1:214" ht="12.75">
      <c r="A38" s="13"/>
      <c r="B38" s="6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</row>
    <row r="39" spans="1:214" ht="15">
      <c r="A39" s="13">
        <v>8</v>
      </c>
      <c r="B39" s="67">
        <f>IF('Present Condition'!B39=0,"",'Present Condition'!B39)</f>
      </c>
      <c r="C39" s="2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9">
        <f>Y24*Z24*AA24*AB24*$AC$17*AD24*AE24</f>
        <v>0</v>
      </c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</row>
    <row r="40" spans="1:214" ht="12.75">
      <c r="A40" s="13"/>
      <c r="B40" s="69"/>
      <c r="C40" s="4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9"/>
      <c r="Q40" s="5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</row>
    <row r="41" spans="1:214" ht="15">
      <c r="A41" s="13">
        <v>9</v>
      </c>
      <c r="B41" s="67">
        <f>IF('Present Condition'!B41=0,"",'Present Condition'!B41)</f>
      </c>
      <c r="C41" s="2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9">
        <f>Y25*Z25*AA25*AB25*$AC$17*AD25*AE25</f>
        <v>0</v>
      </c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</row>
    <row r="42" spans="1:214" ht="12.75">
      <c r="A42" s="13"/>
      <c r="B42" s="69"/>
      <c r="C42" s="4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</row>
    <row r="43" spans="1:214" ht="15">
      <c r="A43" s="13">
        <v>10</v>
      </c>
      <c r="B43" s="67">
        <f>IF('Present Condition'!B43=0,"",'Present Condition'!B43)</f>
      </c>
      <c r="C43" s="2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9">
        <f>Y26*Z26*AA26*AB26*$AC$17*AD26*AE26</f>
        <v>0</v>
      </c>
      <c r="Q43" s="5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</row>
    <row r="44" spans="1:21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</row>
    <row r="45" spans="1:21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 t="s">
        <v>81</v>
      </c>
      <c r="P45" s="19">
        <f>tt(P25,P27,P29,P31,P33,P35,P37,P39,P41,P43)</f>
        <v>12.057591</v>
      </c>
      <c r="Q45" s="5" t="s">
        <v>94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</row>
    <row r="46" spans="1:21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</row>
    <row r="47" spans="1:21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 t="s">
        <v>82</v>
      </c>
      <c r="P47" s="19">
        <f>P45/ct(B25,B27,B29,B31,B33,B35,B37,B39,B41,B43)</f>
        <v>1.722513</v>
      </c>
      <c r="Q47" s="5" t="s">
        <v>95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</row>
    <row r="48" spans="1:214" ht="12.75">
      <c r="A48" s="30"/>
      <c r="B48" s="5"/>
      <c r="C48" s="5"/>
      <c r="D48" s="5"/>
      <c r="E48" s="5"/>
      <c r="F48" s="5"/>
      <c r="G48" s="5"/>
      <c r="H48" s="5"/>
      <c r="I48" s="30"/>
      <c r="J48" s="30"/>
      <c r="K48" s="30"/>
      <c r="L48" s="30"/>
      <c r="M48" s="30"/>
      <c r="N48" s="30"/>
      <c r="O48" s="30"/>
      <c r="P48" s="30"/>
      <c r="Q48" s="30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</row>
    <row r="49" spans="1:214" ht="18">
      <c r="A49" s="30"/>
      <c r="B49" s="31" t="s">
        <v>113</v>
      </c>
      <c r="C49" s="5"/>
      <c r="D49" s="5"/>
      <c r="E49" s="5"/>
      <c r="F49" s="5"/>
      <c r="G49" s="5"/>
      <c r="H49" s="5"/>
      <c r="I49" s="30"/>
      <c r="J49" s="30"/>
      <c r="K49" s="30"/>
      <c r="L49" s="30"/>
      <c r="M49" s="30"/>
      <c r="N49" s="30"/>
      <c r="O49" s="30"/>
      <c r="P49" s="30"/>
      <c r="Q49" s="30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</row>
    <row r="50" spans="1:214" ht="12.75">
      <c r="A50" s="30"/>
      <c r="B50" s="30" t="s">
        <v>89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</row>
    <row r="51" spans="1:214" ht="15">
      <c r="A51" s="30"/>
      <c r="B51" s="30" t="s">
        <v>93</v>
      </c>
      <c r="C51" s="30"/>
      <c r="D51" s="30"/>
      <c r="E51" s="30"/>
      <c r="F51" s="30"/>
      <c r="G51" s="30"/>
      <c r="H51" s="30"/>
      <c r="I51" s="30" t="s">
        <v>112</v>
      </c>
      <c r="J51" s="30"/>
      <c r="K51" s="30"/>
      <c r="L51" s="30"/>
      <c r="M51" s="30"/>
      <c r="N51" s="30"/>
      <c r="O51" s="30"/>
      <c r="P51" s="30"/>
      <c r="Q51" s="30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</row>
    <row r="52" spans="1:214" ht="15">
      <c r="A52" s="30"/>
      <c r="B52" s="30" t="s">
        <v>92</v>
      </c>
      <c r="C52" s="30"/>
      <c r="D52" s="30"/>
      <c r="E52" s="30"/>
      <c r="F52" s="30"/>
      <c r="G52" s="30"/>
      <c r="H52" s="30"/>
      <c r="I52" s="30" t="s">
        <v>121</v>
      </c>
      <c r="J52" s="30"/>
      <c r="K52" s="30"/>
      <c r="L52" s="30"/>
      <c r="M52" s="30"/>
      <c r="N52" s="30"/>
      <c r="O52" s="30"/>
      <c r="P52" s="30"/>
      <c r="Q52" s="30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</row>
    <row r="53" spans="1:214" ht="12.75">
      <c r="A53" s="30"/>
      <c r="B53" s="30" t="s">
        <v>91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</row>
    <row r="54" spans="1:214" ht="12.75">
      <c r="A54" s="30"/>
      <c r="B54" s="30" t="s">
        <v>90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</row>
    <row r="55" spans="1:214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</row>
    <row r="56" spans="1:214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</row>
    <row r="57" spans="1:2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</row>
    <row r="58" spans="1:2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</row>
    <row r="59" spans="1:2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</row>
    <row r="60" spans="1:2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</row>
    <row r="61" spans="1:2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</row>
    <row r="62" spans="1:2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</row>
    <row r="63" spans="1:2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</row>
    <row r="104" spans="1:14" ht="15">
      <c r="A104" s="48" t="s">
        <v>35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12.75">
      <c r="A106" s="50" t="s">
        <v>96</v>
      </c>
      <c r="B106" s="71" t="str">
        <f>IF(C7=0,"",C7)</f>
        <v>Your Producer</v>
      </c>
      <c r="C106" s="51"/>
      <c r="D106" s="46"/>
      <c r="E106" s="46"/>
      <c r="F106" s="46"/>
      <c r="G106" s="49"/>
      <c r="H106" s="49"/>
      <c r="I106" s="49"/>
      <c r="J106" s="49"/>
      <c r="K106" s="50" t="s">
        <v>98</v>
      </c>
      <c r="L106" s="52">
        <f>P6</f>
        <v>38441</v>
      </c>
      <c r="M106" s="49"/>
      <c r="N106" s="49"/>
    </row>
    <row r="107" spans="1:14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2.75">
      <c r="A108" s="50" t="s">
        <v>97</v>
      </c>
      <c r="B108" s="71" t="str">
        <f>IF(C9=0,"",C9)</f>
        <v>You</v>
      </c>
      <c r="C108" s="51"/>
      <c r="D108" s="46"/>
      <c r="E108" s="46"/>
      <c r="F108" s="46"/>
      <c r="G108" s="49"/>
      <c r="H108" s="49"/>
      <c r="I108" s="49"/>
      <c r="J108" s="49"/>
      <c r="K108" s="50" t="s">
        <v>38</v>
      </c>
      <c r="L108" s="72" t="str">
        <f>IF(P9=0,"",P9)</f>
        <v>The Best</v>
      </c>
      <c r="M108" s="49"/>
      <c r="N108" s="49"/>
    </row>
    <row r="109" spans="1:14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 ht="12.75">
      <c r="A110" s="50" t="s">
        <v>46</v>
      </c>
      <c r="B110" s="46">
        <f>IF(C16=0,"",C16)</f>
        <v>142</v>
      </c>
      <c r="C110" s="49"/>
      <c r="D110" s="50" t="s">
        <v>39</v>
      </c>
      <c r="E110" s="62" t="str">
        <f>IF(AP21=0,"",AP21)</f>
        <v>1-1.9%</v>
      </c>
      <c r="F110" s="49"/>
      <c r="G110" s="49"/>
      <c r="H110" s="49"/>
      <c r="I110" s="49"/>
      <c r="J110" s="49"/>
      <c r="K110" s="50" t="s">
        <v>0</v>
      </c>
      <c r="L110" s="46" t="str">
        <f>$AB$8</f>
        <v>0.43</v>
      </c>
      <c r="M110" s="49"/>
      <c r="N110" s="49"/>
    </row>
    <row r="111" spans="1:14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 ht="16.5" thickBot="1">
      <c r="A112" s="53" t="s">
        <v>105</v>
      </c>
      <c r="B112" s="47"/>
      <c r="C112" s="47">
        <f>IF(H12=0,"",H12)</f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54"/>
    </row>
    <row r="113" spans="1:14" ht="15.75">
      <c r="A113" s="55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ht="12.75">
      <c r="A114" s="49"/>
      <c r="B114" s="49"/>
      <c r="C114" s="49"/>
      <c r="D114" s="49"/>
      <c r="E114" s="49"/>
      <c r="F114" s="49"/>
      <c r="G114" s="49"/>
      <c r="H114" s="49"/>
      <c r="I114" s="85" t="s">
        <v>48</v>
      </c>
      <c r="J114" s="85"/>
      <c r="K114" s="54"/>
      <c r="L114" s="54"/>
      <c r="M114" s="54"/>
      <c r="N114" s="54"/>
    </row>
    <row r="115" spans="1:14" ht="12.75">
      <c r="A115" s="49" t="s">
        <v>49</v>
      </c>
      <c r="B115" s="71" t="str">
        <f>IF(AQ21=0,"",AQ21)</f>
        <v>Gated Pipe</v>
      </c>
      <c r="C115" s="49"/>
      <c r="D115" s="49"/>
      <c r="E115" s="85" t="s">
        <v>50</v>
      </c>
      <c r="F115" s="85"/>
      <c r="G115" s="46" t="str">
        <f>IF(AS21=0,"",AS21)</f>
        <v>1320</v>
      </c>
      <c r="H115" s="49" t="s">
        <v>106</v>
      </c>
      <c r="I115" s="85" t="s">
        <v>8</v>
      </c>
      <c r="J115" s="85"/>
      <c r="K115" s="71" t="str">
        <f>IF(AO21=0,"",AO21)</f>
        <v>Severe</v>
      </c>
      <c r="L115" s="49"/>
      <c r="M115" s="49"/>
      <c r="N115" s="49"/>
    </row>
    <row r="116" spans="1:14" ht="12.75">
      <c r="A116" s="49"/>
      <c r="B116" s="49"/>
      <c r="C116" s="49"/>
      <c r="D116" s="49"/>
      <c r="E116" s="56"/>
      <c r="F116" s="56"/>
      <c r="G116" s="49"/>
      <c r="H116" s="49"/>
      <c r="I116" s="56"/>
      <c r="J116" s="56"/>
      <c r="K116" s="49"/>
      <c r="L116" s="49"/>
      <c r="M116" s="49"/>
      <c r="N116" s="49"/>
    </row>
    <row r="117" spans="1:14" ht="12.75">
      <c r="A117" s="49"/>
      <c r="B117" s="49"/>
      <c r="C117" s="49"/>
      <c r="D117" s="49"/>
      <c r="E117" s="49"/>
      <c r="F117" s="49"/>
      <c r="G117" s="87" t="s">
        <v>3</v>
      </c>
      <c r="H117" s="87"/>
      <c r="I117" s="87" t="s">
        <v>116</v>
      </c>
      <c r="J117" s="87"/>
      <c r="K117" s="87" t="s">
        <v>115</v>
      </c>
      <c r="L117" s="87"/>
      <c r="M117" s="49" t="s">
        <v>24</v>
      </c>
      <c r="N117" s="49"/>
    </row>
    <row r="118" spans="1:14" ht="12.75">
      <c r="A118" s="83" t="s">
        <v>51</v>
      </c>
      <c r="B118" s="83"/>
      <c r="C118" s="83" t="s">
        <v>57</v>
      </c>
      <c r="D118" s="83"/>
      <c r="E118" s="83" t="s">
        <v>2</v>
      </c>
      <c r="F118" s="83"/>
      <c r="G118" s="83" t="s">
        <v>4</v>
      </c>
      <c r="H118" s="83"/>
      <c r="I118" s="83" t="s">
        <v>4</v>
      </c>
      <c r="J118" s="83"/>
      <c r="K118" s="83" t="s">
        <v>4</v>
      </c>
      <c r="L118" s="83"/>
      <c r="M118" s="46" t="s">
        <v>122</v>
      </c>
      <c r="N118" s="49"/>
    </row>
    <row r="119" spans="1:14" ht="12.75">
      <c r="A119" s="70" t="str">
        <f>IF(B25=0,"",B25)</f>
        <v>Spring Barley</v>
      </c>
      <c r="B119" s="49"/>
      <c r="C119" s="77" t="str">
        <f>IF(AR21=0,"",AR21)</f>
        <v>Close Growing</v>
      </c>
      <c r="D119" s="77"/>
      <c r="E119" s="77" t="str">
        <f>IF(AG21=0,"",AG21)</f>
        <v>Alfalfa</v>
      </c>
      <c r="F119" s="77"/>
      <c r="G119" s="78" t="str">
        <f>IF(AI21=0,"",AI21)</f>
        <v>Residue Management</v>
      </c>
      <c r="H119" s="78"/>
      <c r="I119" s="78">
        <f>IF(AK21=0,"",AK21)</f>
      </c>
      <c r="J119" s="78"/>
      <c r="K119" s="78" t="str">
        <f>IF(AM21=0,"",AM21)</f>
        <v>High level IWM with cutback</v>
      </c>
      <c r="L119" s="78"/>
      <c r="M119" s="69">
        <f>IF(AN21=0,"",AN21)</f>
      </c>
      <c r="N119" s="49"/>
    </row>
    <row r="120" spans="1:14" ht="12.75">
      <c r="A120" s="70" t="str">
        <f>IF(B27=0,"",B27)</f>
        <v>Corn</v>
      </c>
      <c r="B120" s="49"/>
      <c r="C120" s="77" t="str">
        <f aca="true" t="shared" si="6" ref="C120:C128">IF(AR22=0,"",AR22)</f>
        <v>Row Crop</v>
      </c>
      <c r="D120" s="77"/>
      <c r="E120" s="77" t="str">
        <f aca="true" t="shared" si="7" ref="E120:E128">IF(AG22=0,"",AG22)</f>
        <v>Small Grain high residue</v>
      </c>
      <c r="F120" s="77"/>
      <c r="G120" s="77" t="str">
        <f aca="true" t="shared" si="8" ref="G120:G128">IF(AI22=0,"",AI22)</f>
        <v>Residue Management</v>
      </c>
      <c r="H120" s="77"/>
      <c r="I120" s="77">
        <f aca="true" t="shared" si="9" ref="I120:I128">IF(AK22=0,"",AK22)</f>
      </c>
      <c r="J120" s="77"/>
      <c r="K120" s="77" t="str">
        <f aca="true" t="shared" si="10" ref="K120:K128">IF(AM22=0,"",AM22)</f>
        <v>High level IWM with cutback</v>
      </c>
      <c r="L120" s="77"/>
      <c r="M120" s="69">
        <f aca="true" t="shared" si="11" ref="M120:M128">IF(AN22=0,"",AN22)</f>
      </c>
      <c r="N120" s="49"/>
    </row>
    <row r="121" spans="1:14" ht="12.75">
      <c r="A121" s="70" t="str">
        <f>IF(B29=0,"",B29)</f>
        <v>Beets</v>
      </c>
      <c r="B121" s="49"/>
      <c r="C121" s="77" t="str">
        <f t="shared" si="6"/>
        <v>Intensive Row Crop</v>
      </c>
      <c r="D121" s="77"/>
      <c r="E121" s="77" t="str">
        <f t="shared" si="7"/>
        <v>Corn Silage</v>
      </c>
      <c r="F121" s="77"/>
      <c r="G121" s="77" t="str">
        <f t="shared" si="8"/>
        <v>Residue Management</v>
      </c>
      <c r="H121" s="77"/>
      <c r="I121" s="77">
        <f t="shared" si="9"/>
      </c>
      <c r="J121" s="77"/>
      <c r="K121" s="77" t="str">
        <f t="shared" si="10"/>
        <v>High level IWM with cutback</v>
      </c>
      <c r="L121" s="77"/>
      <c r="M121" s="69">
        <f t="shared" si="11"/>
      </c>
      <c r="N121" s="49"/>
    </row>
    <row r="122" spans="1:14" ht="12.75">
      <c r="A122" s="70" t="str">
        <f>IF(B31=0,"",B31)</f>
        <v>Beans</v>
      </c>
      <c r="B122" s="49"/>
      <c r="C122" s="77" t="str">
        <f t="shared" si="6"/>
        <v>Row Crop</v>
      </c>
      <c r="D122" s="77"/>
      <c r="E122" s="77" t="str">
        <f t="shared" si="7"/>
        <v>Sugar Beets</v>
      </c>
      <c r="F122" s="77"/>
      <c r="G122" s="77" t="str">
        <f t="shared" si="8"/>
        <v>Conventional Tillage</v>
      </c>
      <c r="H122" s="77"/>
      <c r="I122" s="77">
        <f t="shared" si="9"/>
      </c>
      <c r="J122" s="77"/>
      <c r="K122" s="77" t="str">
        <f t="shared" si="10"/>
        <v>High level IWM with cutback</v>
      </c>
      <c r="L122" s="77"/>
      <c r="M122" s="69">
        <f t="shared" si="11"/>
      </c>
      <c r="N122" s="49"/>
    </row>
    <row r="123" spans="1:14" ht="12.75">
      <c r="A123" s="70" t="str">
        <f>IF(B33=0,"",B33)</f>
        <v>Alfalfa</v>
      </c>
      <c r="B123" s="49"/>
      <c r="C123" s="77" t="str">
        <f t="shared" si="6"/>
        <v>Permanent Cover</v>
      </c>
      <c r="D123" s="77"/>
      <c r="E123" s="77" t="str">
        <f t="shared" si="7"/>
        <v>Beans</v>
      </c>
      <c r="F123" s="77"/>
      <c r="G123" s="77" t="str">
        <f t="shared" si="8"/>
        <v>Conventional Tillage</v>
      </c>
      <c r="H123" s="77"/>
      <c r="I123" s="77">
        <f t="shared" si="9"/>
      </c>
      <c r="J123" s="77"/>
      <c r="K123" s="77" t="str">
        <f t="shared" si="10"/>
        <v>High level IWM with cutback</v>
      </c>
      <c r="L123" s="77"/>
      <c r="M123" s="69">
        <f t="shared" si="11"/>
      </c>
      <c r="N123" s="49"/>
    </row>
    <row r="124" spans="1:14" ht="12.75">
      <c r="A124" s="70" t="str">
        <f>IF(B35=0,"",B35)</f>
        <v>Alfalfa</v>
      </c>
      <c r="B124" s="49"/>
      <c r="C124" s="77" t="str">
        <f t="shared" si="6"/>
        <v>Permanent Cover</v>
      </c>
      <c r="D124" s="77"/>
      <c r="E124" s="77" t="str">
        <f t="shared" si="7"/>
        <v>Alfalfa</v>
      </c>
      <c r="F124" s="77"/>
      <c r="G124" s="77" t="str">
        <f t="shared" si="8"/>
        <v>Alfalfa Hay (more than one year in rotation)</v>
      </c>
      <c r="H124" s="77"/>
      <c r="I124" s="77">
        <f t="shared" si="9"/>
      </c>
      <c r="J124" s="77"/>
      <c r="K124" s="77" t="str">
        <f t="shared" si="10"/>
        <v>High level IWM with cutback</v>
      </c>
      <c r="L124" s="77"/>
      <c r="M124" s="69">
        <f t="shared" si="11"/>
      </c>
      <c r="N124" s="49"/>
    </row>
    <row r="125" spans="1:14" ht="12.75">
      <c r="A125" s="70" t="str">
        <f>IF(B37=0,"",B37)</f>
        <v>Alfalfa</v>
      </c>
      <c r="B125" s="49"/>
      <c r="C125" s="77" t="str">
        <f t="shared" si="6"/>
        <v>Permanent Cover</v>
      </c>
      <c r="D125" s="77"/>
      <c r="E125" s="77" t="str">
        <f t="shared" si="7"/>
        <v>Alfalfa</v>
      </c>
      <c r="F125" s="77"/>
      <c r="G125" s="77" t="str">
        <f t="shared" si="8"/>
        <v>Alfalfa Hay (more than one year in rotation)</v>
      </c>
      <c r="H125" s="77"/>
      <c r="I125" s="77">
        <f t="shared" si="9"/>
      </c>
      <c r="J125" s="77"/>
      <c r="K125" s="77" t="str">
        <f t="shared" si="10"/>
        <v>High level IWM with cutback</v>
      </c>
      <c r="L125" s="77"/>
      <c r="M125" s="69">
        <f t="shared" si="11"/>
      </c>
      <c r="N125" s="49"/>
    </row>
    <row r="126" spans="1:14" ht="12.75">
      <c r="A126" s="70">
        <f>IF(B39=0,"",B39)</f>
      </c>
      <c r="B126" s="49"/>
      <c r="C126" s="77">
        <f t="shared" si="6"/>
      </c>
      <c r="D126" s="77"/>
      <c r="E126" s="77">
        <f t="shared" si="7"/>
      </c>
      <c r="F126" s="77"/>
      <c r="G126" s="77">
        <f t="shared" si="8"/>
      </c>
      <c r="H126" s="77"/>
      <c r="I126" s="77">
        <f t="shared" si="9"/>
      </c>
      <c r="J126" s="77"/>
      <c r="K126" s="77">
        <f t="shared" si="10"/>
      </c>
      <c r="L126" s="77"/>
      <c r="M126" s="69">
        <f t="shared" si="11"/>
      </c>
      <c r="N126" s="49"/>
    </row>
    <row r="127" spans="1:14" ht="12.75">
      <c r="A127" s="70">
        <f>IF(B41=0,"",B41)</f>
      </c>
      <c r="B127" s="49"/>
      <c r="C127" s="77">
        <f t="shared" si="6"/>
      </c>
      <c r="D127" s="77"/>
      <c r="E127" s="77">
        <f t="shared" si="7"/>
      </c>
      <c r="F127" s="77"/>
      <c r="G127" s="77">
        <f t="shared" si="8"/>
      </c>
      <c r="H127" s="77"/>
      <c r="I127" s="77">
        <f t="shared" si="9"/>
      </c>
      <c r="J127" s="77"/>
      <c r="K127" s="77">
        <f t="shared" si="10"/>
      </c>
      <c r="L127" s="77"/>
      <c r="M127" s="69">
        <f t="shared" si="11"/>
      </c>
      <c r="N127" s="49"/>
    </row>
    <row r="128" spans="1:14" ht="12.75">
      <c r="A128" s="70">
        <f>IF(B43=0,"",B43)</f>
      </c>
      <c r="B128" s="49"/>
      <c r="C128" s="77">
        <f t="shared" si="6"/>
      </c>
      <c r="D128" s="77"/>
      <c r="E128" s="77">
        <f t="shared" si="7"/>
      </c>
      <c r="F128" s="77"/>
      <c r="G128" s="77">
        <f t="shared" si="8"/>
      </c>
      <c r="H128" s="77"/>
      <c r="I128" s="77">
        <f t="shared" si="9"/>
      </c>
      <c r="J128" s="77"/>
      <c r="K128" s="77">
        <f t="shared" si="10"/>
      </c>
      <c r="L128" s="77"/>
      <c r="M128" s="69">
        <f t="shared" si="11"/>
      </c>
      <c r="N128" s="49"/>
    </row>
    <row r="129" spans="1:14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 ht="12.75">
      <c r="A130" s="46" t="s">
        <v>117</v>
      </c>
      <c r="B130" s="57" t="s">
        <v>101</v>
      </c>
      <c r="C130" s="57" t="s">
        <v>102</v>
      </c>
      <c r="D130" s="57" t="s">
        <v>103</v>
      </c>
      <c r="E130" s="57" t="s">
        <v>104</v>
      </c>
      <c r="F130" s="57"/>
      <c r="G130" s="57" t="s">
        <v>56</v>
      </c>
      <c r="H130" s="46"/>
      <c r="I130" s="83" t="s">
        <v>119</v>
      </c>
      <c r="J130" s="83"/>
      <c r="K130" s="46" t="s">
        <v>118</v>
      </c>
      <c r="L130" s="46"/>
      <c r="M130" s="49"/>
      <c r="N130" s="49"/>
    </row>
    <row r="131" spans="1:14" ht="12.75">
      <c r="A131" s="49"/>
      <c r="B131" s="58">
        <f>Y17</f>
        <v>4.7</v>
      </c>
      <c r="C131" s="56">
        <f>AD17</f>
        <v>0.7</v>
      </c>
      <c r="D131" s="56">
        <f>AB17*Z17</f>
        <v>0.2</v>
      </c>
      <c r="E131" s="56">
        <f>AA17*AE17</f>
        <v>0.7</v>
      </c>
      <c r="F131" s="56"/>
      <c r="G131" s="58">
        <f>P25</f>
        <v>0.40072199999999997</v>
      </c>
      <c r="H131" s="49"/>
      <c r="I131" s="86">
        <f>P45</f>
        <v>12.057591</v>
      </c>
      <c r="J131" s="86"/>
      <c r="K131" s="86">
        <f>P47</f>
        <v>1.722513</v>
      </c>
      <c r="L131" s="86"/>
      <c r="M131" s="49"/>
      <c r="N131" s="49"/>
    </row>
    <row r="132" spans="1:14" ht="12.75">
      <c r="A132" s="49"/>
      <c r="B132" s="58">
        <f aca="true" t="shared" si="12" ref="B132:B140">Y18</f>
        <v>12.9</v>
      </c>
      <c r="C132" s="56">
        <f aca="true" t="shared" si="13" ref="C132:C140">AD18</f>
        <v>0.75</v>
      </c>
      <c r="D132" s="56">
        <f aca="true" t="shared" si="14" ref="D132:D140">AB18*Z18</f>
        <v>0.2</v>
      </c>
      <c r="E132" s="56">
        <f aca="true" t="shared" si="15" ref="E132:E140">AA18*AE18</f>
        <v>0.7</v>
      </c>
      <c r="F132" s="56"/>
      <c r="G132" s="58">
        <f>P27</f>
        <v>1.178415</v>
      </c>
      <c r="H132" s="49"/>
      <c r="I132" s="49"/>
      <c r="J132" s="49"/>
      <c r="K132" s="49"/>
      <c r="L132" s="49"/>
      <c r="M132" s="49"/>
      <c r="N132" s="49"/>
    </row>
    <row r="133" spans="1:14" ht="12.75">
      <c r="A133" s="49"/>
      <c r="B133" s="58">
        <f t="shared" si="12"/>
        <v>17.8</v>
      </c>
      <c r="C133" s="56">
        <f t="shared" si="13"/>
        <v>0.85</v>
      </c>
      <c r="D133" s="56">
        <f t="shared" si="14"/>
        <v>0.2</v>
      </c>
      <c r="E133" s="56">
        <f t="shared" si="15"/>
        <v>0.7</v>
      </c>
      <c r="F133" s="56"/>
      <c r="G133" s="58">
        <f>P29</f>
        <v>1.8428339999999999</v>
      </c>
      <c r="H133" s="49"/>
      <c r="I133" s="49"/>
      <c r="J133" s="49"/>
      <c r="K133" s="49"/>
      <c r="L133" s="49"/>
      <c r="M133" s="49"/>
      <c r="N133" s="49"/>
    </row>
    <row r="134" spans="1:14" ht="12.75">
      <c r="A134" s="49"/>
      <c r="B134" s="58">
        <f t="shared" si="12"/>
        <v>12.9</v>
      </c>
      <c r="C134" s="56">
        <f t="shared" si="13"/>
        <v>1</v>
      </c>
      <c r="D134" s="56">
        <f t="shared" si="14"/>
        <v>1</v>
      </c>
      <c r="E134" s="56">
        <f t="shared" si="15"/>
        <v>0.7</v>
      </c>
      <c r="F134" s="56"/>
      <c r="G134" s="58">
        <f>P31</f>
        <v>7.8561</v>
      </c>
      <c r="H134" s="49"/>
      <c r="I134" s="49"/>
      <c r="J134" s="49"/>
      <c r="K134" s="49"/>
      <c r="L134" s="49"/>
      <c r="M134" s="49"/>
      <c r="N134" s="49"/>
    </row>
    <row r="135" spans="1:14" ht="12.75">
      <c r="A135" s="49"/>
      <c r="B135" s="58">
        <f t="shared" si="12"/>
        <v>1</v>
      </c>
      <c r="C135" s="56">
        <f t="shared" si="13"/>
        <v>1</v>
      </c>
      <c r="D135" s="56">
        <f t="shared" si="14"/>
        <v>1</v>
      </c>
      <c r="E135" s="56">
        <f t="shared" si="15"/>
        <v>0.7</v>
      </c>
      <c r="F135" s="56"/>
      <c r="G135" s="58">
        <f>P33</f>
        <v>0.609</v>
      </c>
      <c r="H135" s="49"/>
      <c r="I135" s="49"/>
      <c r="J135" s="49"/>
      <c r="K135" s="49"/>
      <c r="L135" s="49"/>
      <c r="M135" s="49"/>
      <c r="N135" s="49"/>
    </row>
    <row r="136" spans="1:14" ht="12.75">
      <c r="A136" s="49"/>
      <c r="B136" s="58">
        <f t="shared" si="12"/>
        <v>1</v>
      </c>
      <c r="C136" s="56">
        <f t="shared" si="13"/>
        <v>0.7</v>
      </c>
      <c r="D136" s="56">
        <f t="shared" si="14"/>
        <v>0.2</v>
      </c>
      <c r="E136" s="56">
        <f t="shared" si="15"/>
        <v>0.7</v>
      </c>
      <c r="F136" s="56"/>
      <c r="G136" s="58">
        <f>P35</f>
        <v>0.08525999999999999</v>
      </c>
      <c r="H136" s="49"/>
      <c r="I136" s="49"/>
      <c r="J136" s="49"/>
      <c r="K136" s="49"/>
      <c r="L136" s="49"/>
      <c r="M136" s="49"/>
      <c r="N136" s="49"/>
    </row>
    <row r="137" spans="1:14" ht="12.75">
      <c r="A137" s="49"/>
      <c r="B137" s="58">
        <f t="shared" si="12"/>
        <v>1</v>
      </c>
      <c r="C137" s="56">
        <f t="shared" si="13"/>
        <v>0.7</v>
      </c>
      <c r="D137" s="56">
        <f t="shared" si="14"/>
        <v>0.2</v>
      </c>
      <c r="E137" s="56">
        <f t="shared" si="15"/>
        <v>0.7</v>
      </c>
      <c r="F137" s="56"/>
      <c r="G137" s="58">
        <f>P37</f>
        <v>0.08525999999999999</v>
      </c>
      <c r="H137" s="49"/>
      <c r="I137" s="49"/>
      <c r="J137" s="49"/>
      <c r="K137" s="49"/>
      <c r="L137" s="49"/>
      <c r="M137" s="49"/>
      <c r="N137" s="49"/>
    </row>
    <row r="138" spans="1:14" ht="12.75">
      <c r="A138" s="49"/>
      <c r="B138" s="58">
        <f t="shared" si="12"/>
        <v>0</v>
      </c>
      <c r="C138" s="56">
        <f t="shared" si="13"/>
        <v>1</v>
      </c>
      <c r="D138" s="56">
        <f t="shared" si="14"/>
        <v>1</v>
      </c>
      <c r="E138" s="56">
        <f t="shared" si="15"/>
        <v>1</v>
      </c>
      <c r="F138" s="56"/>
      <c r="G138" s="58">
        <f>P39</f>
        <v>0</v>
      </c>
      <c r="H138" s="49"/>
      <c r="I138" s="49"/>
      <c r="J138" s="49"/>
      <c r="K138" s="49"/>
      <c r="L138" s="49"/>
      <c r="M138" s="49"/>
      <c r="N138" s="49"/>
    </row>
    <row r="139" spans="1:14" ht="12.75">
      <c r="A139" s="49"/>
      <c r="B139" s="58">
        <f t="shared" si="12"/>
        <v>0</v>
      </c>
      <c r="C139" s="56">
        <f t="shared" si="13"/>
        <v>1</v>
      </c>
      <c r="D139" s="56">
        <f t="shared" si="14"/>
        <v>1</v>
      </c>
      <c r="E139" s="56">
        <f t="shared" si="15"/>
        <v>1</v>
      </c>
      <c r="F139" s="56"/>
      <c r="G139" s="58">
        <f>P41</f>
        <v>0</v>
      </c>
      <c r="H139" s="49"/>
      <c r="I139" s="49"/>
      <c r="J139" s="49"/>
      <c r="K139" s="49"/>
      <c r="L139" s="49"/>
      <c r="M139" s="49"/>
      <c r="N139" s="49"/>
    </row>
    <row r="140" spans="1:14" ht="12.75">
      <c r="A140" s="49"/>
      <c r="B140" s="58">
        <f t="shared" si="12"/>
        <v>0</v>
      </c>
      <c r="C140" s="56">
        <f t="shared" si="13"/>
        <v>1</v>
      </c>
      <c r="D140" s="56">
        <f t="shared" si="14"/>
        <v>1</v>
      </c>
      <c r="E140" s="56">
        <f t="shared" si="15"/>
        <v>1</v>
      </c>
      <c r="F140" s="49"/>
      <c r="G140" s="58">
        <f>P43</f>
        <v>0</v>
      </c>
      <c r="H140" s="49"/>
      <c r="I140" s="49"/>
      <c r="J140" s="49"/>
      <c r="K140" s="49"/>
      <c r="L140" s="49"/>
      <c r="M140" s="49"/>
      <c r="N140" s="49"/>
    </row>
    <row r="141" spans="1:14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14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</sheetData>
  <sheetProtection password="C7B0" sheet="1" objects="1" scenarios="1"/>
  <mergeCells count="85">
    <mergeCell ref="N24:O24"/>
    <mergeCell ref="N23:O23"/>
    <mergeCell ref="I131:J131"/>
    <mergeCell ref="K131:L131"/>
    <mergeCell ref="K117:L117"/>
    <mergeCell ref="I118:J118"/>
    <mergeCell ref="K118:L118"/>
    <mergeCell ref="I114:J114"/>
    <mergeCell ref="K119:L119"/>
    <mergeCell ref="K120:L120"/>
    <mergeCell ref="G117:H117"/>
    <mergeCell ref="I117:J117"/>
    <mergeCell ref="A118:B118"/>
    <mergeCell ref="C118:D118"/>
    <mergeCell ref="E118:F118"/>
    <mergeCell ref="G118:H118"/>
    <mergeCell ref="C7:G7"/>
    <mergeCell ref="C9:G9"/>
    <mergeCell ref="P9:Q9"/>
    <mergeCell ref="H12:O12"/>
    <mergeCell ref="G15:H15"/>
    <mergeCell ref="K18:L18"/>
    <mergeCell ref="G19:H19"/>
    <mergeCell ref="K19:L19"/>
    <mergeCell ref="D24:E24"/>
    <mergeCell ref="B24:C24"/>
    <mergeCell ref="G20:H20"/>
    <mergeCell ref="L22:M22"/>
    <mergeCell ref="H23:I23"/>
    <mergeCell ref="L23:M23"/>
    <mergeCell ref="J24:K24"/>
    <mergeCell ref="L24:M24"/>
    <mergeCell ref="H24:I24"/>
    <mergeCell ref="F24:G24"/>
    <mergeCell ref="C119:D119"/>
    <mergeCell ref="E119:F119"/>
    <mergeCell ref="G119:H119"/>
    <mergeCell ref="I119:J119"/>
    <mergeCell ref="K121:L121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K128:L128"/>
    <mergeCell ref="I130:J130"/>
    <mergeCell ref="E115:F115"/>
    <mergeCell ref="I115:J115"/>
    <mergeCell ref="K126:L126"/>
    <mergeCell ref="K127:L127"/>
    <mergeCell ref="K124:L124"/>
    <mergeCell ref="K125:L125"/>
    <mergeCell ref="K122:L122"/>
    <mergeCell ref="K123:L123"/>
  </mergeCells>
  <printOptions/>
  <pageMargins left="0.75" right="0.75" top="1" bottom="1" header="0.5" footer="0.5"/>
  <pageSetup fitToHeight="1" fitToWidth="1" orientation="portrait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J141"/>
  <sheetViews>
    <sheetView zoomScale="84" zoomScaleNormal="84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10" max="10" width="12.7109375" style="0" customWidth="1"/>
    <col min="13" max="14" width="12.7109375" style="0" customWidth="1"/>
  </cols>
  <sheetData>
    <row r="1" spans="1:16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</row>
    <row r="2" spans="1:166" ht="12.75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 t="s">
        <v>24</v>
      </c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</row>
    <row r="3" spans="1:16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 t="s">
        <v>3</v>
      </c>
      <c r="AJ3" s="6"/>
      <c r="AK3" s="6" t="s">
        <v>5</v>
      </c>
      <c r="AL3" s="6"/>
      <c r="AM3" s="6" t="s">
        <v>5</v>
      </c>
      <c r="AN3" s="6"/>
      <c r="AO3" s="6" t="s">
        <v>7</v>
      </c>
      <c r="AP3" s="6" t="s">
        <v>39</v>
      </c>
      <c r="AQ3" s="6" t="s">
        <v>5</v>
      </c>
      <c r="AR3" s="6" t="s">
        <v>61</v>
      </c>
      <c r="AS3" s="6" t="s">
        <v>63</v>
      </c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</row>
    <row r="4" spans="1:166" ht="15.75">
      <c r="A4" s="7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 t="s">
        <v>0</v>
      </c>
      <c r="AF4" s="6" t="s">
        <v>1</v>
      </c>
      <c r="AG4" s="6" t="s">
        <v>2</v>
      </c>
      <c r="AH4" s="6" t="s">
        <v>1</v>
      </c>
      <c r="AI4" s="6" t="s">
        <v>4</v>
      </c>
      <c r="AJ4" s="6" t="s">
        <v>1</v>
      </c>
      <c r="AK4" s="6" t="s">
        <v>6</v>
      </c>
      <c r="AL4" s="6" t="s">
        <v>1</v>
      </c>
      <c r="AM4" s="6" t="s">
        <v>6</v>
      </c>
      <c r="AN4" s="6" t="s">
        <v>1</v>
      </c>
      <c r="AO4" s="6" t="s">
        <v>8</v>
      </c>
      <c r="AP4" s="6"/>
      <c r="AQ4" s="6" t="s">
        <v>42</v>
      </c>
      <c r="AR4" s="6" t="s">
        <v>62</v>
      </c>
      <c r="AS4" s="6" t="s">
        <v>64</v>
      </c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</row>
    <row r="5" spans="1:16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</row>
    <row r="6" spans="1:16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" t="s">
        <v>98</v>
      </c>
      <c r="P6" s="10">
        <f ca="1">TODAY()</f>
        <v>38441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1" t="s">
        <v>76</v>
      </c>
      <c r="AF6" s="12">
        <v>0.45</v>
      </c>
      <c r="AG6" s="6" t="s">
        <v>9</v>
      </c>
      <c r="AH6" s="6">
        <v>0.65</v>
      </c>
      <c r="AI6" s="6" t="s">
        <v>73</v>
      </c>
      <c r="AJ6" s="6">
        <v>1</v>
      </c>
      <c r="AK6" s="6" t="s">
        <v>73</v>
      </c>
      <c r="AL6" s="6">
        <v>1</v>
      </c>
      <c r="AM6" s="6" t="s">
        <v>73</v>
      </c>
      <c r="AN6" s="6">
        <v>1</v>
      </c>
      <c r="AO6" s="6" t="s">
        <v>33</v>
      </c>
      <c r="AP6" s="6" t="s">
        <v>40</v>
      </c>
      <c r="AQ6" s="6" t="s">
        <v>43</v>
      </c>
      <c r="AR6" s="6" t="s">
        <v>67</v>
      </c>
      <c r="AS6" s="6">
        <v>660</v>
      </c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</row>
    <row r="7" spans="1:166" ht="12.75">
      <c r="A7" s="5"/>
      <c r="B7" s="9" t="s">
        <v>36</v>
      </c>
      <c r="C7" s="88" t="str">
        <f>IF('Present Condition'!C7=0,"",'Present Condition'!C7)</f>
        <v>Your Producer</v>
      </c>
      <c r="D7" s="88"/>
      <c r="E7" s="88"/>
      <c r="F7" s="88"/>
      <c r="G7" s="88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1" t="s">
        <v>77</v>
      </c>
      <c r="AF7" s="12">
        <v>0.57</v>
      </c>
      <c r="AG7" s="6" t="s">
        <v>10</v>
      </c>
      <c r="AH7" s="6">
        <v>0.7</v>
      </c>
      <c r="AI7" s="6" t="s">
        <v>22</v>
      </c>
      <c r="AJ7" s="6">
        <v>1</v>
      </c>
      <c r="AK7" s="6" t="s">
        <v>27</v>
      </c>
      <c r="AL7" s="6">
        <v>0.9</v>
      </c>
      <c r="AM7" s="6" t="s">
        <v>22</v>
      </c>
      <c r="AN7" s="6">
        <v>1</v>
      </c>
      <c r="AO7" s="6" t="s">
        <v>31</v>
      </c>
      <c r="AP7" s="6" t="s">
        <v>65</v>
      </c>
      <c r="AQ7" s="6" t="s">
        <v>44</v>
      </c>
      <c r="AR7" s="6" t="s">
        <v>58</v>
      </c>
      <c r="AS7" s="6">
        <v>1320</v>
      </c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</row>
    <row r="8" spans="1:16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26" t="str">
        <f>'Present Condition'!AB8</f>
        <v>0.43</v>
      </c>
      <c r="AC8" s="6"/>
      <c r="AD8" s="6"/>
      <c r="AE8" s="11" t="s">
        <v>55</v>
      </c>
      <c r="AF8" s="12">
        <v>0.65</v>
      </c>
      <c r="AG8" s="6" t="s">
        <v>11</v>
      </c>
      <c r="AH8" s="6">
        <v>0.7</v>
      </c>
      <c r="AI8" s="6" t="s">
        <v>85</v>
      </c>
      <c r="AJ8" s="6">
        <v>0.2</v>
      </c>
      <c r="AK8" s="6" t="s">
        <v>28</v>
      </c>
      <c r="AL8" s="6">
        <v>0.7</v>
      </c>
      <c r="AM8" s="6" t="s">
        <v>85</v>
      </c>
      <c r="AN8" s="6">
        <v>0.2</v>
      </c>
      <c r="AO8" s="6" t="s">
        <v>32</v>
      </c>
      <c r="AP8" s="6" t="s">
        <v>66</v>
      </c>
      <c r="AQ8" s="6" t="s">
        <v>45</v>
      </c>
      <c r="AR8" s="6" t="s">
        <v>59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</row>
    <row r="9" spans="1:166" ht="12.75">
      <c r="A9" s="5"/>
      <c r="B9" s="9" t="s">
        <v>37</v>
      </c>
      <c r="C9" s="88" t="str">
        <f>IF('Present Condition'!C9=0,"",'Present Condition'!C9)</f>
        <v>You</v>
      </c>
      <c r="D9" s="88"/>
      <c r="E9" s="88"/>
      <c r="F9" s="88"/>
      <c r="G9" s="88"/>
      <c r="H9" s="5"/>
      <c r="I9" s="5"/>
      <c r="J9" s="5"/>
      <c r="K9" s="5"/>
      <c r="L9" s="5"/>
      <c r="M9" s="5"/>
      <c r="N9" s="5"/>
      <c r="O9" s="9" t="s">
        <v>38</v>
      </c>
      <c r="P9" s="88" t="str">
        <f>IF('Present Condition'!P9=0,"",'Present Condition'!P9)</f>
        <v>The Best</v>
      </c>
      <c r="Q9" s="88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11" t="s">
        <v>75</v>
      </c>
      <c r="AF9" s="12">
        <v>0.76</v>
      </c>
      <c r="AG9" s="6" t="s">
        <v>12</v>
      </c>
      <c r="AH9" s="6">
        <v>0.75</v>
      </c>
      <c r="AI9" s="6" t="s">
        <v>23</v>
      </c>
      <c r="AJ9" s="6">
        <v>0.1</v>
      </c>
      <c r="AK9" s="6" t="s">
        <v>84</v>
      </c>
      <c r="AL9" s="6">
        <v>0.5</v>
      </c>
      <c r="AM9" s="6" t="s">
        <v>23</v>
      </c>
      <c r="AN9" s="6">
        <v>0.1</v>
      </c>
      <c r="AO9" s="6"/>
      <c r="AP9" s="6" t="s">
        <v>41</v>
      </c>
      <c r="AQ9" s="6"/>
      <c r="AR9" s="6" t="s">
        <v>60</v>
      </c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</row>
    <row r="10" spans="1:16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1" t="s">
        <v>78</v>
      </c>
      <c r="AF10" s="12">
        <v>0.87</v>
      </c>
      <c r="AG10" s="6" t="s">
        <v>14</v>
      </c>
      <c r="AH10" s="6">
        <v>0.75</v>
      </c>
      <c r="AI10" s="6" t="s">
        <v>25</v>
      </c>
      <c r="AJ10" s="6">
        <v>0.15</v>
      </c>
      <c r="AK10" s="6"/>
      <c r="AL10" s="6"/>
      <c r="AM10" s="6" t="s">
        <v>25</v>
      </c>
      <c r="AN10" s="6">
        <v>0.15</v>
      </c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</row>
    <row r="11" spans="1:16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 t="s">
        <v>74</v>
      </c>
      <c r="AF11" s="12">
        <v>1</v>
      </c>
      <c r="AG11" s="6" t="s">
        <v>13</v>
      </c>
      <c r="AH11" s="6">
        <v>0.75</v>
      </c>
      <c r="AI11" s="6" t="s">
        <v>26</v>
      </c>
      <c r="AJ11" s="6">
        <v>0.35</v>
      </c>
      <c r="AK11" s="6"/>
      <c r="AL11" s="6"/>
      <c r="AM11" s="6" t="s">
        <v>26</v>
      </c>
      <c r="AN11" s="6">
        <v>0.35</v>
      </c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</row>
    <row r="12" spans="1:166" ht="12.75">
      <c r="A12" s="5"/>
      <c r="B12" s="5" t="s">
        <v>125</v>
      </c>
      <c r="C12" s="5"/>
      <c r="D12" s="5"/>
      <c r="E12" s="5"/>
      <c r="F12" s="5"/>
      <c r="G12" s="5"/>
      <c r="H12" s="84"/>
      <c r="I12" s="84"/>
      <c r="J12" s="84"/>
      <c r="K12" s="84"/>
      <c r="L12" s="84"/>
      <c r="M12" s="84"/>
      <c r="N12" s="84"/>
      <c r="O12" s="84"/>
      <c r="P12" s="5"/>
      <c r="Q12" s="5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1" t="s">
        <v>79</v>
      </c>
      <c r="AF12" s="12">
        <v>1.12</v>
      </c>
      <c r="AG12" s="6" t="s">
        <v>15</v>
      </c>
      <c r="AH12" s="6">
        <v>0.8</v>
      </c>
      <c r="AI12" s="6" t="s">
        <v>29</v>
      </c>
      <c r="AJ12" s="6">
        <v>0.05</v>
      </c>
      <c r="AK12" s="6"/>
      <c r="AL12" s="6"/>
      <c r="AM12" s="6" t="s">
        <v>29</v>
      </c>
      <c r="AN12" s="6">
        <v>0.05</v>
      </c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</row>
    <row r="13" spans="1:16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 t="s">
        <v>21</v>
      </c>
      <c r="AH13" s="6">
        <v>0.85</v>
      </c>
      <c r="AI13" s="6" t="s">
        <v>30</v>
      </c>
      <c r="AJ13" s="6">
        <v>0.2</v>
      </c>
      <c r="AK13" s="6"/>
      <c r="AL13" s="6"/>
      <c r="AM13" s="6" t="s">
        <v>30</v>
      </c>
      <c r="AN13" s="6">
        <v>0.2</v>
      </c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</row>
    <row r="14" spans="1:16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16</v>
      </c>
      <c r="AH14" s="6">
        <v>0.85</v>
      </c>
      <c r="AI14" s="6" t="s">
        <v>86</v>
      </c>
      <c r="AJ14" s="6">
        <v>0.5</v>
      </c>
      <c r="AK14" s="6"/>
      <c r="AL14" s="6"/>
      <c r="AM14" s="6" t="s">
        <v>86</v>
      </c>
      <c r="AN14" s="6">
        <v>0.5</v>
      </c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</row>
    <row r="15" spans="1:166" ht="12.75">
      <c r="A15" s="5"/>
      <c r="B15" s="5"/>
      <c r="C15" s="13" t="s">
        <v>46</v>
      </c>
      <c r="D15" s="13"/>
      <c r="E15" s="13"/>
      <c r="F15" s="5"/>
      <c r="G15" s="80" t="s">
        <v>39</v>
      </c>
      <c r="H15" s="80"/>
      <c r="I15" s="5"/>
      <c r="J15" s="13" t="s">
        <v>47</v>
      </c>
      <c r="K15" s="13"/>
      <c r="L15" s="5"/>
      <c r="M15" s="5"/>
      <c r="N15" s="5"/>
      <c r="O15" s="5"/>
      <c r="P15" s="5"/>
      <c r="Q15" s="5"/>
      <c r="R15" s="6"/>
      <c r="S15" s="6"/>
      <c r="T15" s="6"/>
      <c r="U15" s="6"/>
      <c r="V15" s="6"/>
      <c r="W15" s="6"/>
      <c r="X15" s="6"/>
      <c r="Y15" s="6"/>
      <c r="AA15" s="6"/>
      <c r="AB15" s="6"/>
      <c r="AC15" s="6"/>
      <c r="AD15" s="6"/>
      <c r="AE15" s="6"/>
      <c r="AF15" s="6"/>
      <c r="AG15" s="6" t="s">
        <v>17</v>
      </c>
      <c r="AH15" s="6">
        <v>1</v>
      </c>
      <c r="AI15" s="6" t="s">
        <v>12</v>
      </c>
      <c r="AJ15" s="6">
        <v>0.35</v>
      </c>
      <c r="AK15" s="6"/>
      <c r="AL15" s="6"/>
      <c r="AM15" s="6" t="s">
        <v>12</v>
      </c>
      <c r="AN15" s="6">
        <v>0.35</v>
      </c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</row>
    <row r="16" spans="1:166" ht="15">
      <c r="A16" s="5"/>
      <c r="B16" s="5"/>
      <c r="C16" s="22">
        <f>IF('Present Condition'!C16=0,"",'Present Condition'!C16)</f>
        <v>142</v>
      </c>
      <c r="D16" s="5"/>
      <c r="E16" s="5"/>
      <c r="F16" s="1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6"/>
      <c r="T16" s="6"/>
      <c r="U16" s="6"/>
      <c r="V16" s="6"/>
      <c r="W16" s="6"/>
      <c r="X16" s="6"/>
      <c r="Y16" s="6" t="s">
        <v>72</v>
      </c>
      <c r="Z16" s="6" t="s">
        <v>87</v>
      </c>
      <c r="AA16" s="6" t="s">
        <v>71</v>
      </c>
      <c r="AB16" s="6" t="s">
        <v>70</v>
      </c>
      <c r="AC16" s="6" t="s">
        <v>68</v>
      </c>
      <c r="AD16" s="6" t="s">
        <v>69</v>
      </c>
      <c r="AE16" s="26" t="s">
        <v>123</v>
      </c>
      <c r="AF16" s="6"/>
      <c r="AG16" s="6" t="s">
        <v>18</v>
      </c>
      <c r="AH16" s="6">
        <v>1</v>
      </c>
      <c r="AI16" s="6" t="s">
        <v>80</v>
      </c>
      <c r="AJ16" s="6">
        <v>0.2</v>
      </c>
      <c r="AK16" s="6"/>
      <c r="AL16" s="6"/>
      <c r="AM16" s="6" t="s">
        <v>80</v>
      </c>
      <c r="AN16" s="6">
        <v>0.2</v>
      </c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</row>
    <row r="17" spans="1:166" ht="15">
      <c r="A17" s="5"/>
      <c r="B17" s="5"/>
      <c r="C17" s="5"/>
      <c r="D17" s="5"/>
      <c r="E17" s="5"/>
      <c r="F17" s="1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6"/>
      <c r="U17" s="6"/>
      <c r="V17" s="6"/>
      <c r="W17" s="6"/>
      <c r="X17" s="6"/>
      <c r="Y17" s="25">
        <f aca="true" t="shared" si="0" ref="Y17:Y26">bsl($AQ$21,AR21,$AS$21,$AP$21,$AO$21)</f>
        <v>0</v>
      </c>
      <c r="Z17" s="26">
        <f aca="true" t="shared" si="1" ref="Z17:Z26">IF(AK21="",1,VLOOKUP(AK21,iwm2,2,FALSE))</f>
        <v>1</v>
      </c>
      <c r="AA17" s="26">
        <f>IF(AM21="",1,VLOOKUP(AM21,iwm,2,FALSE))</f>
        <v>1</v>
      </c>
      <c r="AB17" s="26">
        <f>IF(AI21="",1,VLOOKUP(AI21,ConPra,2,FALSE))</f>
        <v>1</v>
      </c>
      <c r="AC17" s="26">
        <f>IF(AB8="",1,VLOOKUP(AB8,AE6:AF12,2,FALSE))</f>
        <v>0.87</v>
      </c>
      <c r="AD17" s="26">
        <f>IF(AG21="",1,VLOOKUP(AG21,Priorcrop,2,FALSE))</f>
        <v>1</v>
      </c>
      <c r="AE17" s="26">
        <f>IF(AN21="",1,VLOOKUP(AN21,iwm,2,FALSE))</f>
        <v>1</v>
      </c>
      <c r="AF17" s="6"/>
      <c r="AG17" s="6" t="s">
        <v>19</v>
      </c>
      <c r="AH17" s="6">
        <v>1</v>
      </c>
      <c r="AI17" s="6"/>
      <c r="AJ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</row>
    <row r="18" spans="1:16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80" t="s">
        <v>48</v>
      </c>
      <c r="L18" s="80"/>
      <c r="M18" s="5"/>
      <c r="N18" s="5"/>
      <c r="O18" s="5"/>
      <c r="P18" s="5"/>
      <c r="Q18" s="5"/>
      <c r="R18" s="6"/>
      <c r="S18" s="6"/>
      <c r="T18" s="6"/>
      <c r="U18" s="6"/>
      <c r="V18" s="6"/>
      <c r="W18" s="6"/>
      <c r="X18" s="6"/>
      <c r="Y18" s="26">
        <f t="shared" si="0"/>
        <v>0</v>
      </c>
      <c r="Z18" s="26">
        <f t="shared" si="1"/>
        <v>1</v>
      </c>
      <c r="AA18" s="26">
        <f aca="true" t="shared" si="2" ref="AA18:AA26">IF(AM22="",1,VLOOKUP(AM22,iwm,2,FALSE))</f>
        <v>1</v>
      </c>
      <c r="AB18" s="26">
        <f aca="true" t="shared" si="3" ref="AB18:AB26">IF(AI22="",1,VLOOKUP(AI22,ConPra,2,FALSE))</f>
        <v>1</v>
      </c>
      <c r="AC18" s="26"/>
      <c r="AD18" s="26">
        <f aca="true" t="shared" si="4" ref="AD18:AD26">IF(AG22="",1,VLOOKUP(AG22,Priorcrop,2,FALSE))</f>
        <v>1</v>
      </c>
      <c r="AE18" s="26">
        <f aca="true" t="shared" si="5" ref="AE18:AE26">IF(AN22="",1,VLOOKUP(AN22,iwm,2,FALSE))</f>
        <v>1</v>
      </c>
      <c r="AF18" s="6"/>
      <c r="AG18" s="6" t="s">
        <v>20</v>
      </c>
      <c r="AH18" s="6">
        <v>1</v>
      </c>
      <c r="AI18" s="6"/>
      <c r="AJ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</row>
    <row r="19" spans="1:166" ht="12.75">
      <c r="A19" s="5"/>
      <c r="B19" s="5"/>
      <c r="C19" s="5" t="s">
        <v>49</v>
      </c>
      <c r="D19" s="5"/>
      <c r="E19" s="5"/>
      <c r="F19" s="5"/>
      <c r="G19" s="80" t="s">
        <v>50</v>
      </c>
      <c r="H19" s="80"/>
      <c r="I19" s="5"/>
      <c r="J19" s="5"/>
      <c r="K19" s="80" t="s">
        <v>8</v>
      </c>
      <c r="L19" s="80"/>
      <c r="M19" s="5"/>
      <c r="N19" s="5"/>
      <c r="O19" s="5"/>
      <c r="P19" s="5"/>
      <c r="Q19" s="5"/>
      <c r="R19" s="6"/>
      <c r="S19" s="6"/>
      <c r="T19" s="6"/>
      <c r="U19" s="6"/>
      <c r="V19" s="6"/>
      <c r="W19" s="6"/>
      <c r="X19" s="6"/>
      <c r="Y19" s="26">
        <f t="shared" si="0"/>
        <v>0</v>
      </c>
      <c r="Z19" s="26">
        <f t="shared" si="1"/>
        <v>1</v>
      </c>
      <c r="AA19" s="26">
        <f t="shared" si="2"/>
        <v>1</v>
      </c>
      <c r="AB19" s="26">
        <f t="shared" si="3"/>
        <v>1</v>
      </c>
      <c r="AC19" s="26"/>
      <c r="AD19" s="26">
        <f t="shared" si="4"/>
        <v>1</v>
      </c>
      <c r="AE19" s="26">
        <f t="shared" si="5"/>
        <v>1</v>
      </c>
      <c r="AF19" s="6"/>
      <c r="AG19" s="6"/>
      <c r="AH19" s="6"/>
      <c r="AI19" s="6"/>
      <c r="AJ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</row>
    <row r="20" spans="1:166" ht="15">
      <c r="A20" s="5"/>
      <c r="B20" s="5"/>
      <c r="C20" s="5"/>
      <c r="D20" s="5"/>
      <c r="E20" s="5"/>
      <c r="F20" s="5"/>
      <c r="G20" s="80"/>
      <c r="H20" s="80"/>
      <c r="I20" s="5"/>
      <c r="J20" s="5"/>
      <c r="K20" s="5"/>
      <c r="L20" s="14"/>
      <c r="M20" s="5"/>
      <c r="N20" s="5"/>
      <c r="O20" s="5"/>
      <c r="P20" s="5"/>
      <c r="Q20" s="5"/>
      <c r="R20" s="6"/>
      <c r="S20" s="6"/>
      <c r="T20" s="6"/>
      <c r="U20" s="6"/>
      <c r="V20" s="6"/>
      <c r="W20" s="6"/>
      <c r="X20" s="6"/>
      <c r="Y20" s="26">
        <f t="shared" si="0"/>
        <v>0</v>
      </c>
      <c r="Z20" s="26">
        <f t="shared" si="1"/>
        <v>1</v>
      </c>
      <c r="AA20" s="26">
        <f t="shared" si="2"/>
        <v>1</v>
      </c>
      <c r="AB20" s="26">
        <f t="shared" si="3"/>
        <v>1</v>
      </c>
      <c r="AC20" s="26"/>
      <c r="AD20" s="26">
        <f t="shared" si="4"/>
        <v>1</v>
      </c>
      <c r="AE20" s="26">
        <f t="shared" si="5"/>
        <v>1</v>
      </c>
      <c r="AF20" s="6"/>
      <c r="AG20" s="6"/>
      <c r="AH20" s="6"/>
      <c r="AI20" s="6"/>
      <c r="AJ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</row>
    <row r="21" spans="1:16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6"/>
      <c r="T21" s="6"/>
      <c r="U21" s="6"/>
      <c r="V21" s="6"/>
      <c r="W21" s="6"/>
      <c r="X21" s="6"/>
      <c r="Y21" s="26">
        <f t="shared" si="0"/>
        <v>0</v>
      </c>
      <c r="Z21" s="26">
        <f t="shared" si="1"/>
        <v>1</v>
      </c>
      <c r="AA21" s="26">
        <f t="shared" si="2"/>
        <v>1</v>
      </c>
      <c r="AB21" s="26">
        <f t="shared" si="3"/>
        <v>1</v>
      </c>
      <c r="AC21" s="26"/>
      <c r="AD21" s="26">
        <f t="shared" si="4"/>
        <v>1</v>
      </c>
      <c r="AE21" s="26">
        <f t="shared" si="5"/>
        <v>1</v>
      </c>
      <c r="AF21" s="6"/>
      <c r="AG21" s="26" t="s">
        <v>88</v>
      </c>
      <c r="AH21" s="26"/>
      <c r="AI21" s="26" t="s">
        <v>88</v>
      </c>
      <c r="AJ21" s="26"/>
      <c r="AK21" s="26" t="s">
        <v>88</v>
      </c>
      <c r="AL21" s="26"/>
      <c r="AM21" s="26" t="s">
        <v>88</v>
      </c>
      <c r="AN21" s="26"/>
      <c r="AO21" s="27" t="s">
        <v>88</v>
      </c>
      <c r="AP21" s="27" t="str">
        <f>'Present Condition'!AP21</f>
        <v>1-1.9%</v>
      </c>
      <c r="AQ21" s="27" t="s">
        <v>88</v>
      </c>
      <c r="AR21" s="27" t="s">
        <v>88</v>
      </c>
      <c r="AS21" s="26" t="s">
        <v>88</v>
      </c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</row>
    <row r="22" spans="1:166" ht="15">
      <c r="A22" s="14"/>
      <c r="B22" s="14"/>
      <c r="C22" s="14"/>
      <c r="D22" s="14"/>
      <c r="E22" s="14"/>
      <c r="F22" s="14"/>
      <c r="G22" s="14"/>
      <c r="H22" s="14"/>
      <c r="I22" s="14"/>
      <c r="J22" s="5"/>
      <c r="K22" s="14"/>
      <c r="L22" s="79"/>
      <c r="M22" s="79"/>
      <c r="N22" s="15"/>
      <c r="O22" s="14"/>
      <c r="P22" s="14"/>
      <c r="Q22" s="5"/>
      <c r="R22" s="6"/>
      <c r="S22" s="6"/>
      <c r="T22" s="6"/>
      <c r="U22" s="6"/>
      <c r="V22" s="6"/>
      <c r="W22" s="6"/>
      <c r="X22" s="6"/>
      <c r="Y22" s="26">
        <f t="shared" si="0"/>
        <v>0</v>
      </c>
      <c r="Z22" s="26">
        <f t="shared" si="1"/>
        <v>1</v>
      </c>
      <c r="AA22" s="26">
        <f t="shared" si="2"/>
        <v>1</v>
      </c>
      <c r="AB22" s="26">
        <f t="shared" si="3"/>
        <v>1</v>
      </c>
      <c r="AC22" s="26"/>
      <c r="AD22" s="26">
        <f t="shared" si="4"/>
        <v>1</v>
      </c>
      <c r="AE22" s="26">
        <f t="shared" si="5"/>
        <v>1</v>
      </c>
      <c r="AF22" s="6"/>
      <c r="AG22" s="26" t="s">
        <v>88</v>
      </c>
      <c r="AH22" s="26"/>
      <c r="AI22" s="26" t="s">
        <v>88</v>
      </c>
      <c r="AJ22" s="26"/>
      <c r="AK22" s="26" t="s">
        <v>88</v>
      </c>
      <c r="AL22" s="26"/>
      <c r="AM22" s="26" t="s">
        <v>88</v>
      </c>
      <c r="AN22" s="26"/>
      <c r="AO22" s="26"/>
      <c r="AP22" s="26"/>
      <c r="AQ22" s="26"/>
      <c r="AR22" s="26" t="s">
        <v>88</v>
      </c>
      <c r="AS22" s="2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</row>
    <row r="23" spans="1:166" ht="15">
      <c r="A23" s="15" t="s">
        <v>53</v>
      </c>
      <c r="B23" s="14"/>
      <c r="C23" s="14"/>
      <c r="D23" s="14"/>
      <c r="E23" s="14"/>
      <c r="F23" s="14"/>
      <c r="G23" s="14"/>
      <c r="H23" s="79" t="s">
        <v>3</v>
      </c>
      <c r="I23" s="79"/>
      <c r="J23" s="14" t="s">
        <v>24</v>
      </c>
      <c r="K23" s="5"/>
      <c r="L23" s="79" t="s">
        <v>52</v>
      </c>
      <c r="M23" s="79"/>
      <c r="N23" s="79" t="s">
        <v>24</v>
      </c>
      <c r="O23" s="79"/>
      <c r="P23" s="14"/>
      <c r="Q23" s="5"/>
      <c r="R23" s="6"/>
      <c r="S23" s="6"/>
      <c r="T23" s="6"/>
      <c r="U23" s="6"/>
      <c r="V23" s="6"/>
      <c r="W23" s="6"/>
      <c r="X23" s="6"/>
      <c r="Y23" s="26">
        <f t="shared" si="0"/>
        <v>0</v>
      </c>
      <c r="Z23" s="26">
        <f t="shared" si="1"/>
        <v>1</v>
      </c>
      <c r="AA23" s="26">
        <f t="shared" si="2"/>
        <v>1</v>
      </c>
      <c r="AB23" s="26">
        <f t="shared" si="3"/>
        <v>1</v>
      </c>
      <c r="AC23" s="26"/>
      <c r="AD23" s="26">
        <f t="shared" si="4"/>
        <v>1</v>
      </c>
      <c r="AE23" s="26">
        <f t="shared" si="5"/>
        <v>1</v>
      </c>
      <c r="AF23" s="6"/>
      <c r="AG23" s="26" t="s">
        <v>88</v>
      </c>
      <c r="AH23" s="26"/>
      <c r="AI23" s="26" t="s">
        <v>88</v>
      </c>
      <c r="AJ23" s="26"/>
      <c r="AK23" s="26" t="s">
        <v>88</v>
      </c>
      <c r="AL23" s="26"/>
      <c r="AM23" s="26" t="s">
        <v>88</v>
      </c>
      <c r="AN23" s="26"/>
      <c r="AO23" s="26"/>
      <c r="AP23" s="26"/>
      <c r="AQ23" s="26"/>
      <c r="AR23" s="26" t="s">
        <v>88</v>
      </c>
      <c r="AS23" s="2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</row>
    <row r="24" spans="1:166" ht="15.75" thickBot="1">
      <c r="A24" s="16" t="s">
        <v>54</v>
      </c>
      <c r="B24" s="82" t="s">
        <v>51</v>
      </c>
      <c r="C24" s="82"/>
      <c r="D24" s="82" t="s">
        <v>57</v>
      </c>
      <c r="E24" s="82"/>
      <c r="F24" s="82" t="s">
        <v>2</v>
      </c>
      <c r="G24" s="82"/>
      <c r="H24" s="82" t="s">
        <v>4</v>
      </c>
      <c r="I24" s="82"/>
      <c r="J24" s="82" t="s">
        <v>83</v>
      </c>
      <c r="K24" s="82"/>
      <c r="L24" s="82" t="s">
        <v>4</v>
      </c>
      <c r="M24" s="82"/>
      <c r="N24" s="82" t="s">
        <v>122</v>
      </c>
      <c r="O24" s="82"/>
      <c r="P24" s="16" t="s">
        <v>56</v>
      </c>
      <c r="Q24" s="13"/>
      <c r="R24" s="18"/>
      <c r="S24" s="6"/>
      <c r="T24" s="6"/>
      <c r="U24" s="6"/>
      <c r="V24" s="6"/>
      <c r="W24" s="6"/>
      <c r="X24" s="6"/>
      <c r="Y24" s="26">
        <f t="shared" si="0"/>
        <v>0</v>
      </c>
      <c r="Z24" s="26">
        <f t="shared" si="1"/>
        <v>1</v>
      </c>
      <c r="AA24" s="26">
        <f t="shared" si="2"/>
        <v>1</v>
      </c>
      <c r="AB24" s="26">
        <f t="shared" si="3"/>
        <v>1</v>
      </c>
      <c r="AC24" s="26"/>
      <c r="AD24" s="26">
        <f t="shared" si="4"/>
        <v>1</v>
      </c>
      <c r="AE24" s="26">
        <f t="shared" si="5"/>
        <v>1</v>
      </c>
      <c r="AF24" s="6"/>
      <c r="AG24" s="26" t="s">
        <v>88</v>
      </c>
      <c r="AH24" s="26"/>
      <c r="AI24" s="26" t="s">
        <v>88</v>
      </c>
      <c r="AJ24" s="26"/>
      <c r="AK24" s="26" t="s">
        <v>88</v>
      </c>
      <c r="AL24" s="26"/>
      <c r="AM24" s="26" t="s">
        <v>88</v>
      </c>
      <c r="AN24" s="26"/>
      <c r="AO24" s="26"/>
      <c r="AP24" s="26"/>
      <c r="AQ24" s="26"/>
      <c r="AR24" s="26" t="s">
        <v>88</v>
      </c>
      <c r="AS24" s="2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</row>
    <row r="25" spans="1:166" ht="15">
      <c r="A25" s="13">
        <v>1</v>
      </c>
      <c r="B25" s="23"/>
      <c r="C25" s="2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9">
        <f>Y17*Z17*AA17*AB17*$AC$17*AD17*AE17</f>
        <v>0</v>
      </c>
      <c r="Q25" s="5"/>
      <c r="R25" s="6"/>
      <c r="S25" s="6"/>
      <c r="T25" s="6"/>
      <c r="U25" s="6"/>
      <c r="V25" s="6"/>
      <c r="W25" s="6"/>
      <c r="X25" s="6"/>
      <c r="Y25" s="26">
        <f t="shared" si="0"/>
        <v>0</v>
      </c>
      <c r="Z25" s="26">
        <f t="shared" si="1"/>
        <v>1</v>
      </c>
      <c r="AA25" s="26">
        <f t="shared" si="2"/>
        <v>1</v>
      </c>
      <c r="AB25" s="26">
        <f t="shared" si="3"/>
        <v>1</v>
      </c>
      <c r="AC25" s="26"/>
      <c r="AD25" s="26">
        <f t="shared" si="4"/>
        <v>1</v>
      </c>
      <c r="AE25" s="26">
        <f t="shared" si="5"/>
        <v>1</v>
      </c>
      <c r="AF25" s="6"/>
      <c r="AG25" s="26" t="s">
        <v>88</v>
      </c>
      <c r="AH25" s="26"/>
      <c r="AI25" s="26" t="s">
        <v>88</v>
      </c>
      <c r="AJ25" s="26"/>
      <c r="AK25" s="26" t="s">
        <v>88</v>
      </c>
      <c r="AL25" s="26"/>
      <c r="AM25" s="26" t="s">
        <v>88</v>
      </c>
      <c r="AN25" s="26"/>
      <c r="AO25" s="26"/>
      <c r="AP25" s="26"/>
      <c r="AQ25" s="26"/>
      <c r="AR25" s="26" t="s">
        <v>88</v>
      </c>
      <c r="AS25" s="2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</row>
    <row r="26" spans="1:166" ht="12.75">
      <c r="A26" s="13"/>
      <c r="B26" s="5"/>
      <c r="C26" s="5"/>
      <c r="D26" s="5"/>
      <c r="E26" s="5"/>
      <c r="F26" s="5"/>
      <c r="G26" s="5"/>
      <c r="H26" s="5"/>
      <c r="I26" s="20"/>
      <c r="J26" s="5"/>
      <c r="K26" s="5"/>
      <c r="L26" s="5"/>
      <c r="M26" s="5"/>
      <c r="N26" s="5"/>
      <c r="O26" s="5"/>
      <c r="P26" s="5"/>
      <c r="Q26" s="5"/>
      <c r="R26" s="6"/>
      <c r="S26" s="6"/>
      <c r="T26" s="6"/>
      <c r="U26" s="6"/>
      <c r="V26" s="6"/>
      <c r="W26" s="6"/>
      <c r="X26" s="6"/>
      <c r="Y26" s="26">
        <f t="shared" si="0"/>
        <v>0</v>
      </c>
      <c r="Z26" s="26">
        <f t="shared" si="1"/>
        <v>1</v>
      </c>
      <c r="AA26" s="26">
        <f t="shared" si="2"/>
        <v>1</v>
      </c>
      <c r="AB26" s="26">
        <f t="shared" si="3"/>
        <v>1</v>
      </c>
      <c r="AC26" s="26"/>
      <c r="AD26" s="26">
        <f t="shared" si="4"/>
        <v>1</v>
      </c>
      <c r="AE26" s="26">
        <f t="shared" si="5"/>
        <v>1</v>
      </c>
      <c r="AF26" s="6"/>
      <c r="AG26" s="26" t="s">
        <v>88</v>
      </c>
      <c r="AH26" s="26"/>
      <c r="AI26" s="26" t="s">
        <v>88</v>
      </c>
      <c r="AJ26" s="26"/>
      <c r="AK26" s="26"/>
      <c r="AL26" s="26"/>
      <c r="AM26" s="26" t="s">
        <v>88</v>
      </c>
      <c r="AN26" s="26"/>
      <c r="AO26" s="26"/>
      <c r="AP26" s="26"/>
      <c r="AQ26" s="26"/>
      <c r="AR26" s="26" t="s">
        <v>88</v>
      </c>
      <c r="AS26" s="2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</row>
    <row r="27" spans="1:166" ht="15">
      <c r="A27" s="13">
        <v>2</v>
      </c>
      <c r="B27" s="24"/>
      <c r="C27" s="22"/>
      <c r="D27" s="5"/>
      <c r="E27" s="5"/>
      <c r="F27" s="5"/>
      <c r="G27" s="5"/>
      <c r="H27" s="5"/>
      <c r="I27" s="14"/>
      <c r="J27" s="5"/>
      <c r="K27" s="5"/>
      <c r="L27" s="5"/>
      <c r="M27" s="5"/>
      <c r="N27" s="5"/>
      <c r="O27" s="5"/>
      <c r="P27" s="19">
        <f>Y18*Z18*AA18*AB18*$AC$17*AD18*AE18</f>
        <v>0</v>
      </c>
      <c r="Q27" s="5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26" t="s">
        <v>88</v>
      </c>
      <c r="AH27" s="26"/>
      <c r="AI27" s="26" t="s">
        <v>88</v>
      </c>
      <c r="AJ27" s="26"/>
      <c r="AK27" s="26"/>
      <c r="AL27" s="26"/>
      <c r="AM27" s="26" t="s">
        <v>88</v>
      </c>
      <c r="AN27" s="26"/>
      <c r="AO27" s="26"/>
      <c r="AP27" s="26"/>
      <c r="AQ27" s="26"/>
      <c r="AR27" s="26" t="s">
        <v>88</v>
      </c>
      <c r="AS27" s="2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</row>
    <row r="28" spans="1:166" ht="12.75">
      <c r="A28" s="13"/>
      <c r="B28" s="21"/>
      <c r="C28" s="5"/>
      <c r="D28" s="5"/>
      <c r="E28" s="5"/>
      <c r="F28" s="5"/>
      <c r="G28" s="5"/>
      <c r="H28" s="20"/>
      <c r="I28" s="5"/>
      <c r="J28" s="5"/>
      <c r="K28" s="5"/>
      <c r="L28" s="5"/>
      <c r="M28" s="5"/>
      <c r="N28" s="5"/>
      <c r="O28" s="5"/>
      <c r="P28" s="19"/>
      <c r="Q28" s="5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6" t="s">
        <v>88</v>
      </c>
      <c r="AH28" s="26"/>
      <c r="AI28" s="26" t="s">
        <v>88</v>
      </c>
      <c r="AJ28" s="26"/>
      <c r="AK28" s="26"/>
      <c r="AL28" s="26"/>
      <c r="AM28" s="26" t="s">
        <v>88</v>
      </c>
      <c r="AN28" s="26"/>
      <c r="AO28" s="26"/>
      <c r="AP28" s="26"/>
      <c r="AQ28" s="26"/>
      <c r="AR28" s="26" t="s">
        <v>88</v>
      </c>
      <c r="AS28" s="2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</row>
    <row r="29" spans="1:166" ht="15">
      <c r="A29" s="13">
        <v>3</v>
      </c>
      <c r="B29" s="24"/>
      <c r="C29" s="22"/>
      <c r="D29" s="5"/>
      <c r="E29" s="5"/>
      <c r="F29" s="5"/>
      <c r="G29" s="5"/>
      <c r="H29" s="14"/>
      <c r="I29" s="5"/>
      <c r="J29" s="5"/>
      <c r="K29" s="5"/>
      <c r="L29" s="5"/>
      <c r="M29" s="5"/>
      <c r="N29" s="5"/>
      <c r="O29" s="5"/>
      <c r="P29" s="19">
        <f>Y19*Z19*AA19*AB19*$AC$17*AD19*AE19</f>
        <v>0</v>
      </c>
      <c r="Q29" s="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</row>
    <row r="30" spans="1:166" ht="12.75">
      <c r="A30" s="13"/>
      <c r="B30" s="2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9"/>
      <c r="Q30" s="5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</row>
    <row r="31" spans="1:166" ht="15">
      <c r="A31" s="13">
        <v>4</v>
      </c>
      <c r="B31" s="24"/>
      <c r="C31" s="22"/>
      <c r="D31" s="5"/>
      <c r="E31" s="5"/>
      <c r="F31" s="5"/>
      <c r="G31" s="5"/>
      <c r="H31" s="14"/>
      <c r="I31" s="5"/>
      <c r="J31" s="5"/>
      <c r="K31" s="5"/>
      <c r="L31" s="5"/>
      <c r="M31" s="5"/>
      <c r="N31" s="5"/>
      <c r="O31" s="5"/>
      <c r="P31" s="19">
        <f>Y20*Z20*AA20*AB20*$AC$17*AD20*AE20</f>
        <v>0</v>
      </c>
      <c r="Q31" s="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</row>
    <row r="32" spans="1:166" ht="12.75">
      <c r="A32" s="13"/>
      <c r="B32" s="2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9"/>
      <c r="Q32" s="5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</row>
    <row r="33" spans="1:166" ht="15">
      <c r="A33" s="13">
        <v>5</v>
      </c>
      <c r="B33" s="24"/>
      <c r="C33" s="22"/>
      <c r="D33" s="5"/>
      <c r="E33" s="5"/>
      <c r="F33" s="5"/>
      <c r="G33" s="5"/>
      <c r="H33" s="14"/>
      <c r="I33" s="5"/>
      <c r="J33" s="5"/>
      <c r="K33" s="5"/>
      <c r="L33" s="5"/>
      <c r="M33" s="5"/>
      <c r="N33" s="5"/>
      <c r="O33" s="5"/>
      <c r="P33" s="19">
        <f>Y21*Z21*AA21*AB21*$AC$17*AD21*AE21</f>
        <v>0</v>
      </c>
      <c r="Q33" s="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</row>
    <row r="34" spans="1:166" ht="12.75">
      <c r="A34" s="13"/>
      <c r="B34" s="2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9"/>
      <c r="Q34" s="5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</row>
    <row r="35" spans="1:166" ht="15">
      <c r="A35" s="13">
        <v>6</v>
      </c>
      <c r="B35" s="24"/>
      <c r="C35" s="22"/>
      <c r="D35" s="5"/>
      <c r="E35" s="5"/>
      <c r="F35" s="5"/>
      <c r="G35" s="5"/>
      <c r="H35" s="14"/>
      <c r="I35" s="5"/>
      <c r="J35" s="5"/>
      <c r="K35" s="5"/>
      <c r="L35" s="5"/>
      <c r="M35" s="5"/>
      <c r="N35" s="5"/>
      <c r="O35" s="5"/>
      <c r="P35" s="19">
        <f>Y22*Z22*AA22*AB22*$AC$17*AD22*AE22</f>
        <v>0</v>
      </c>
      <c r="Q35" s="5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</row>
    <row r="36" spans="1:166" ht="12.75">
      <c r="A36" s="13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9"/>
      <c r="Q36" s="5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</row>
    <row r="37" spans="1:166" ht="15">
      <c r="A37" s="13">
        <v>7</v>
      </c>
      <c r="B37" s="24"/>
      <c r="C37" s="22"/>
      <c r="D37" s="5"/>
      <c r="E37" s="5"/>
      <c r="F37" s="5"/>
      <c r="G37" s="5"/>
      <c r="H37" s="5"/>
      <c r="I37" s="5"/>
      <c r="J37" s="5"/>
      <c r="K37" s="14"/>
      <c r="L37" s="5"/>
      <c r="M37" s="5"/>
      <c r="N37" s="5"/>
      <c r="O37" s="5"/>
      <c r="P37" s="19">
        <f>Y23*Z23*AA23*AB23*$AC$17*AD23*AE23</f>
        <v>0</v>
      </c>
      <c r="Q37" s="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</row>
    <row r="38" spans="1:166" ht="12.75">
      <c r="A38" s="13"/>
      <c r="B38" s="2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2.75">
      <c r="A39" s="13">
        <v>8</v>
      </c>
      <c r="B39" s="24"/>
      <c r="C39" s="22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9">
        <f>Y24*Z24*AA24*AB24*$AC$17*AD24*AE24</f>
        <v>0</v>
      </c>
      <c r="Q39" s="5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2.75">
      <c r="A41" s="13">
        <v>9</v>
      </c>
      <c r="B41" s="22"/>
      <c r="C41" s="5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9">
        <f>Y25*Z25*AA25*AB25*$AC$17*AD25*AE25</f>
        <v>0</v>
      </c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2.75">
      <c r="A43" s="13">
        <v>10</v>
      </c>
      <c r="B43" s="22"/>
      <c r="C43" s="5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9">
        <f>Y26*Z26*AA26*AB26*$AC$17*AD26*AE26</f>
        <v>0</v>
      </c>
      <c r="Q43" s="5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2.75">
      <c r="A44" s="1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19"/>
      <c r="Q44" s="5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 t="s">
        <v>81</v>
      </c>
      <c r="P45" s="19">
        <f>tt(P25,P27,P29,P31,P33,P35,P37,P39,P41,P43)</f>
        <v>0</v>
      </c>
      <c r="Q45" s="5" t="s">
        <v>94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</row>
    <row r="47" spans="1:16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 t="s">
        <v>82</v>
      </c>
      <c r="P47" s="19">
        <f>P45/ct(B25,B27,B29,B31,B33,B35,B37,B39,B41,B43)</f>
        <v>0</v>
      </c>
      <c r="Q47" s="5" t="s">
        <v>95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8" ht="12.75">
      <c r="A48" s="30"/>
      <c r="B48" s="5"/>
      <c r="C48" s="5"/>
      <c r="D48" s="5"/>
      <c r="E48" s="5"/>
      <c r="F48" s="5"/>
      <c r="G48" s="5"/>
      <c r="H48" s="5"/>
      <c r="I48" s="30"/>
      <c r="J48" s="30"/>
      <c r="K48" s="30"/>
      <c r="L48" s="30"/>
      <c r="M48" s="30"/>
      <c r="N48" s="30"/>
      <c r="O48" s="30"/>
      <c r="P48" s="30"/>
      <c r="Q48" s="30"/>
      <c r="R48" s="6"/>
    </row>
    <row r="49" spans="1:18" ht="18">
      <c r="A49" s="30"/>
      <c r="B49" s="31" t="s">
        <v>113</v>
      </c>
      <c r="C49" s="5"/>
      <c r="D49" s="5"/>
      <c r="E49" s="5"/>
      <c r="F49" s="5"/>
      <c r="G49" s="5"/>
      <c r="H49" s="5"/>
      <c r="I49" s="30"/>
      <c r="J49" s="30"/>
      <c r="K49" s="30"/>
      <c r="L49" s="30"/>
      <c r="M49" s="30"/>
      <c r="N49" s="30"/>
      <c r="O49" s="30"/>
      <c r="P49" s="30"/>
      <c r="Q49" s="30"/>
      <c r="R49" s="6"/>
    </row>
    <row r="50" spans="1:18" ht="12.75">
      <c r="A50" s="30"/>
      <c r="B50" s="30" t="s">
        <v>89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6"/>
    </row>
    <row r="51" spans="1:18" ht="15">
      <c r="A51" s="30"/>
      <c r="B51" s="30" t="s">
        <v>93</v>
      </c>
      <c r="C51" s="30"/>
      <c r="D51" s="30"/>
      <c r="E51" s="30"/>
      <c r="F51" s="30"/>
      <c r="G51" s="30"/>
      <c r="H51" s="30"/>
      <c r="I51" s="30" t="s">
        <v>120</v>
      </c>
      <c r="J51" s="30"/>
      <c r="K51" s="30"/>
      <c r="L51" s="30"/>
      <c r="M51" s="30"/>
      <c r="N51" s="30"/>
      <c r="O51" s="30"/>
      <c r="P51" s="30"/>
      <c r="Q51" s="30"/>
      <c r="R51" s="6"/>
    </row>
    <row r="52" spans="1:18" ht="15">
      <c r="A52" s="30"/>
      <c r="B52" s="30" t="s">
        <v>92</v>
      </c>
      <c r="C52" s="30"/>
      <c r="D52" s="30"/>
      <c r="E52" s="30"/>
      <c r="F52" s="30"/>
      <c r="G52" s="30"/>
      <c r="H52" s="30"/>
      <c r="I52" s="30" t="s">
        <v>121</v>
      </c>
      <c r="J52" s="30"/>
      <c r="K52" s="30"/>
      <c r="L52" s="30"/>
      <c r="M52" s="30"/>
      <c r="N52" s="30"/>
      <c r="O52" s="30"/>
      <c r="P52" s="30"/>
      <c r="Q52" s="30"/>
      <c r="R52" s="6"/>
    </row>
    <row r="53" spans="1:18" ht="12.75">
      <c r="A53" s="30"/>
      <c r="B53" s="30" t="s">
        <v>91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6"/>
    </row>
    <row r="54" spans="1:18" ht="12.75">
      <c r="A54" s="30"/>
      <c r="B54" s="30" t="s">
        <v>90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6"/>
    </row>
    <row r="55" spans="1:18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6"/>
    </row>
    <row r="56" spans="1:18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6"/>
    </row>
    <row r="57" spans="1:18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104" spans="1:14" ht="15">
      <c r="A104" s="48" t="s">
        <v>35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12.75">
      <c r="A106" s="50" t="s">
        <v>96</v>
      </c>
      <c r="B106" s="71" t="str">
        <f>IF(C7=0,"",C7)</f>
        <v>Your Producer</v>
      </c>
      <c r="C106" s="51"/>
      <c r="D106" s="46"/>
      <c r="E106" s="46"/>
      <c r="F106" s="46"/>
      <c r="G106" s="49"/>
      <c r="H106" s="49"/>
      <c r="I106" s="49"/>
      <c r="J106" s="49"/>
      <c r="K106" s="50" t="s">
        <v>98</v>
      </c>
      <c r="L106" s="52">
        <f>P6</f>
        <v>38441</v>
      </c>
      <c r="M106" s="49"/>
      <c r="N106" s="49"/>
    </row>
    <row r="107" spans="1:14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2.75">
      <c r="A108" s="50" t="s">
        <v>97</v>
      </c>
      <c r="B108" s="71" t="str">
        <f>IF(C9=0,"",C9)</f>
        <v>You</v>
      </c>
      <c r="C108" s="51"/>
      <c r="D108" s="46"/>
      <c r="E108" s="46"/>
      <c r="F108" s="46"/>
      <c r="G108" s="49"/>
      <c r="H108" s="49"/>
      <c r="I108" s="49"/>
      <c r="J108" s="49"/>
      <c r="K108" s="50" t="s">
        <v>38</v>
      </c>
      <c r="L108" s="72" t="str">
        <f>IF(P9=0,"",P9)</f>
        <v>The Best</v>
      </c>
      <c r="M108" s="49"/>
      <c r="N108" s="49"/>
    </row>
    <row r="109" spans="1:14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 ht="12.75">
      <c r="A110" s="50" t="s">
        <v>46</v>
      </c>
      <c r="B110" s="46">
        <f>IF(C16=0,"",C16)</f>
        <v>142</v>
      </c>
      <c r="C110" s="49"/>
      <c r="D110" s="50" t="s">
        <v>39</v>
      </c>
      <c r="E110" s="62" t="str">
        <f>IF(AP21=0,"",AP21)</f>
        <v>1-1.9%</v>
      </c>
      <c r="F110" s="49"/>
      <c r="G110" s="49"/>
      <c r="H110" s="49"/>
      <c r="I110" s="49"/>
      <c r="J110" s="49"/>
      <c r="K110" s="50" t="s">
        <v>0</v>
      </c>
      <c r="L110" s="46" t="str">
        <f>$AB$8</f>
        <v>0.43</v>
      </c>
      <c r="M110" s="49"/>
      <c r="N110" s="49"/>
    </row>
    <row r="111" spans="1:14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 ht="16.5" thickBot="1">
      <c r="A112" s="53" t="s">
        <v>109</v>
      </c>
      <c r="B112" s="47"/>
      <c r="C112" s="47">
        <f>IF(H12=0,"",H12)</f>
      </c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54"/>
    </row>
    <row r="113" spans="1:14" ht="15.75">
      <c r="A113" s="55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</row>
    <row r="114" spans="1:14" ht="12.75">
      <c r="A114" s="49"/>
      <c r="B114" s="49"/>
      <c r="C114" s="49"/>
      <c r="D114" s="49"/>
      <c r="E114" s="49"/>
      <c r="F114" s="49"/>
      <c r="G114" s="49"/>
      <c r="H114" s="49"/>
      <c r="I114" s="85" t="s">
        <v>48</v>
      </c>
      <c r="J114" s="85"/>
      <c r="K114" s="54"/>
      <c r="L114" s="54"/>
      <c r="M114" s="54"/>
      <c r="N114" s="54"/>
    </row>
    <row r="115" spans="1:14" ht="12.75">
      <c r="A115" s="49" t="s">
        <v>49</v>
      </c>
      <c r="B115" s="71">
        <f>IF(AQ21=0,"",AQ21)</f>
      </c>
      <c r="C115" s="49"/>
      <c r="D115" s="49"/>
      <c r="E115" s="85" t="s">
        <v>50</v>
      </c>
      <c r="F115" s="85"/>
      <c r="G115" s="46">
        <f>IF(AS21=0,"",AS21)</f>
      </c>
      <c r="H115" s="49" t="s">
        <v>106</v>
      </c>
      <c r="I115" s="85" t="s">
        <v>8</v>
      </c>
      <c r="J115" s="85"/>
      <c r="K115" s="71">
        <f>IF(AO21=0,"",AO21)</f>
      </c>
      <c r="L115" s="49"/>
      <c r="M115" s="49"/>
      <c r="N115" s="49"/>
    </row>
    <row r="116" spans="1:14" ht="12.75">
      <c r="A116" s="49"/>
      <c r="B116" s="49"/>
      <c r="C116" s="49"/>
      <c r="D116" s="49"/>
      <c r="E116" s="56"/>
      <c r="F116" s="56"/>
      <c r="G116" s="49"/>
      <c r="H116" s="49"/>
      <c r="I116" s="56"/>
      <c r="J116" s="56"/>
      <c r="K116" s="49"/>
      <c r="L116" s="49"/>
      <c r="M116" s="49"/>
      <c r="N116" s="49"/>
    </row>
    <row r="117" spans="1:14" ht="12.75">
      <c r="A117" s="49"/>
      <c r="B117" s="49"/>
      <c r="C117" s="49"/>
      <c r="D117" s="49"/>
      <c r="E117" s="49"/>
      <c r="F117" s="49"/>
      <c r="G117" s="87" t="s">
        <v>3</v>
      </c>
      <c r="H117" s="87"/>
      <c r="I117" s="87" t="s">
        <v>116</v>
      </c>
      <c r="J117" s="87"/>
      <c r="K117" s="87" t="s">
        <v>115</v>
      </c>
      <c r="L117" s="87"/>
      <c r="M117" s="49" t="s">
        <v>24</v>
      </c>
      <c r="N117" s="49"/>
    </row>
    <row r="118" spans="1:14" ht="12.75">
      <c r="A118" s="83" t="s">
        <v>51</v>
      </c>
      <c r="B118" s="83"/>
      <c r="C118" s="83" t="s">
        <v>57</v>
      </c>
      <c r="D118" s="83"/>
      <c r="E118" s="83" t="s">
        <v>2</v>
      </c>
      <c r="F118" s="83"/>
      <c r="G118" s="83" t="s">
        <v>4</v>
      </c>
      <c r="H118" s="83"/>
      <c r="I118" s="83" t="s">
        <v>4</v>
      </c>
      <c r="J118" s="83"/>
      <c r="K118" s="83" t="s">
        <v>4</v>
      </c>
      <c r="L118" s="83"/>
      <c r="M118" s="46" t="s">
        <v>122</v>
      </c>
      <c r="N118" s="49"/>
    </row>
    <row r="119" spans="1:14" ht="12.75">
      <c r="A119" s="70">
        <f>IF(B25=0,"",B25)</f>
      </c>
      <c r="B119" s="49"/>
      <c r="C119" s="77">
        <f>IF(AR21=0,"",AR21)</f>
      </c>
      <c r="D119" s="77"/>
      <c r="E119" s="77">
        <f>IF(AG21=0,"",AG21)</f>
      </c>
      <c r="F119" s="77"/>
      <c r="G119" s="78">
        <f>IF(AI21=0,"",AI21)</f>
      </c>
      <c r="H119" s="78"/>
      <c r="I119" s="78">
        <f>IF(AK21=0,"",AK21)</f>
      </c>
      <c r="J119" s="78"/>
      <c r="K119" s="78">
        <f>IF(AM21=0,"",AM21)</f>
      </c>
      <c r="L119" s="78"/>
      <c r="M119" s="69">
        <f>IF(AN21=0,"",AN21)</f>
      </c>
      <c r="N119" s="49"/>
    </row>
    <row r="120" spans="1:14" ht="12.75">
      <c r="A120" s="70">
        <f>IF(B27=0,"",B27)</f>
      </c>
      <c r="B120" s="49"/>
      <c r="C120" s="77">
        <f aca="true" t="shared" si="6" ref="C120:C128">IF(AR22=0,"",AR22)</f>
      </c>
      <c r="D120" s="77"/>
      <c r="E120" s="77">
        <f aca="true" t="shared" si="7" ref="E120:E128">IF(AG22=0,"",AG22)</f>
      </c>
      <c r="F120" s="77"/>
      <c r="G120" s="77">
        <f aca="true" t="shared" si="8" ref="G120:G128">IF(AI22=0,"",AI22)</f>
      </c>
      <c r="H120" s="77"/>
      <c r="I120" s="77">
        <f aca="true" t="shared" si="9" ref="I120:I128">IF(AK22=0,"",AK22)</f>
      </c>
      <c r="J120" s="77"/>
      <c r="K120" s="77">
        <f aca="true" t="shared" si="10" ref="K120:K128">IF(AM22=0,"",AM22)</f>
      </c>
      <c r="L120" s="77"/>
      <c r="M120" s="69">
        <f aca="true" t="shared" si="11" ref="M120:M128">IF(AN22=0,"",AN22)</f>
      </c>
      <c r="N120" s="49"/>
    </row>
    <row r="121" spans="1:14" ht="12.75">
      <c r="A121" s="70">
        <f>IF(B29=0,"",B29)</f>
      </c>
      <c r="B121" s="49"/>
      <c r="C121" s="77">
        <f t="shared" si="6"/>
      </c>
      <c r="D121" s="77"/>
      <c r="E121" s="77">
        <f t="shared" si="7"/>
      </c>
      <c r="F121" s="77"/>
      <c r="G121" s="77">
        <f t="shared" si="8"/>
      </c>
      <c r="H121" s="77"/>
      <c r="I121" s="77">
        <f t="shared" si="9"/>
      </c>
      <c r="J121" s="77"/>
      <c r="K121" s="77">
        <f t="shared" si="10"/>
      </c>
      <c r="L121" s="77"/>
      <c r="M121" s="69">
        <f t="shared" si="11"/>
      </c>
      <c r="N121" s="49"/>
    </row>
    <row r="122" spans="1:14" ht="12.75">
      <c r="A122" s="70">
        <f>IF(B31=0,"",B31)</f>
      </c>
      <c r="B122" s="49"/>
      <c r="C122" s="77">
        <f t="shared" si="6"/>
      </c>
      <c r="D122" s="77"/>
      <c r="E122" s="77">
        <f t="shared" si="7"/>
      </c>
      <c r="F122" s="77"/>
      <c r="G122" s="77">
        <f t="shared" si="8"/>
      </c>
      <c r="H122" s="77"/>
      <c r="I122" s="77">
        <f t="shared" si="9"/>
      </c>
      <c r="J122" s="77"/>
      <c r="K122" s="77">
        <f t="shared" si="10"/>
      </c>
      <c r="L122" s="77"/>
      <c r="M122" s="69">
        <f t="shared" si="11"/>
      </c>
      <c r="N122" s="49"/>
    </row>
    <row r="123" spans="1:14" ht="12.75">
      <c r="A123" s="70">
        <f>IF(B33=0,"",B33)</f>
      </c>
      <c r="B123" s="49"/>
      <c r="C123" s="77">
        <f t="shared" si="6"/>
      </c>
      <c r="D123" s="77"/>
      <c r="E123" s="77">
        <f t="shared" si="7"/>
      </c>
      <c r="F123" s="77"/>
      <c r="G123" s="77">
        <f t="shared" si="8"/>
      </c>
      <c r="H123" s="77"/>
      <c r="I123" s="77">
        <f t="shared" si="9"/>
      </c>
      <c r="J123" s="77"/>
      <c r="K123" s="77">
        <f t="shared" si="10"/>
      </c>
      <c r="L123" s="77"/>
      <c r="M123" s="69">
        <f t="shared" si="11"/>
      </c>
      <c r="N123" s="49"/>
    </row>
    <row r="124" spans="1:14" ht="12.75">
      <c r="A124" s="70">
        <f>IF(B35=0,"",B35)</f>
      </c>
      <c r="B124" s="49"/>
      <c r="C124" s="77">
        <f t="shared" si="6"/>
      </c>
      <c r="D124" s="77"/>
      <c r="E124" s="77">
        <f t="shared" si="7"/>
      </c>
      <c r="F124" s="77"/>
      <c r="G124" s="77">
        <f t="shared" si="8"/>
      </c>
      <c r="H124" s="77"/>
      <c r="I124" s="77">
        <f t="shared" si="9"/>
      </c>
      <c r="J124" s="77"/>
      <c r="K124" s="77">
        <f t="shared" si="10"/>
      </c>
      <c r="L124" s="77"/>
      <c r="M124" s="69">
        <f t="shared" si="11"/>
      </c>
      <c r="N124" s="49"/>
    </row>
    <row r="125" spans="1:14" ht="12.75">
      <c r="A125" s="70">
        <f>IF(B37=0,"",B37)</f>
      </c>
      <c r="B125" s="49"/>
      <c r="C125" s="77">
        <f t="shared" si="6"/>
      </c>
      <c r="D125" s="77"/>
      <c r="E125" s="77">
        <f t="shared" si="7"/>
      </c>
      <c r="F125" s="77"/>
      <c r="G125" s="77">
        <f t="shared" si="8"/>
      </c>
      <c r="H125" s="77"/>
      <c r="I125" s="77">
        <f t="shared" si="9"/>
      </c>
      <c r="J125" s="77"/>
      <c r="K125" s="77">
        <f t="shared" si="10"/>
      </c>
      <c r="L125" s="77"/>
      <c r="M125" s="69">
        <f t="shared" si="11"/>
      </c>
      <c r="N125" s="49"/>
    </row>
    <row r="126" spans="1:14" ht="12.75">
      <c r="A126" s="70">
        <f>IF(B39=0,"",B39)</f>
      </c>
      <c r="B126" s="49"/>
      <c r="C126" s="77">
        <f t="shared" si="6"/>
      </c>
      <c r="D126" s="77"/>
      <c r="E126" s="77">
        <f t="shared" si="7"/>
      </c>
      <c r="F126" s="77"/>
      <c r="G126" s="77">
        <f t="shared" si="8"/>
      </c>
      <c r="H126" s="77"/>
      <c r="I126" s="77">
        <f t="shared" si="9"/>
      </c>
      <c r="J126" s="77"/>
      <c r="K126" s="77">
        <f t="shared" si="10"/>
      </c>
      <c r="L126" s="77"/>
      <c r="M126" s="69">
        <f t="shared" si="11"/>
      </c>
      <c r="N126" s="49"/>
    </row>
    <row r="127" spans="1:14" ht="12.75">
      <c r="A127" s="70">
        <f>IF(B41=0,"",B41)</f>
      </c>
      <c r="B127" s="49"/>
      <c r="C127" s="77">
        <f t="shared" si="6"/>
      </c>
      <c r="D127" s="77"/>
      <c r="E127" s="77">
        <f t="shared" si="7"/>
      </c>
      <c r="F127" s="77"/>
      <c r="G127" s="77">
        <f t="shared" si="8"/>
      </c>
      <c r="H127" s="77"/>
      <c r="I127" s="77">
        <f t="shared" si="9"/>
      </c>
      <c r="J127" s="77"/>
      <c r="K127" s="77">
        <f t="shared" si="10"/>
      </c>
      <c r="L127" s="77"/>
      <c r="M127" s="69">
        <f t="shared" si="11"/>
      </c>
      <c r="N127" s="49"/>
    </row>
    <row r="128" spans="1:14" ht="12.75">
      <c r="A128" s="70">
        <f>IF(B43=0,"",B43)</f>
      </c>
      <c r="B128" s="49"/>
      <c r="C128" s="77">
        <f t="shared" si="6"/>
      </c>
      <c r="D128" s="77"/>
      <c r="E128" s="77">
        <f t="shared" si="7"/>
      </c>
      <c r="F128" s="77"/>
      <c r="G128" s="77">
        <f t="shared" si="8"/>
      </c>
      <c r="H128" s="77"/>
      <c r="I128" s="77">
        <f t="shared" si="9"/>
      </c>
      <c r="J128" s="77"/>
      <c r="K128" s="77">
        <f t="shared" si="10"/>
      </c>
      <c r="L128" s="77"/>
      <c r="M128" s="69">
        <f t="shared" si="11"/>
      </c>
      <c r="N128" s="49"/>
    </row>
    <row r="129" spans="1:14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 ht="12.75">
      <c r="A130" s="46" t="s">
        <v>117</v>
      </c>
      <c r="B130" s="57" t="s">
        <v>101</v>
      </c>
      <c r="C130" s="57" t="s">
        <v>102</v>
      </c>
      <c r="D130" s="57" t="s">
        <v>103</v>
      </c>
      <c r="E130" s="57" t="s">
        <v>104</v>
      </c>
      <c r="F130" s="57"/>
      <c r="G130" s="57" t="s">
        <v>56</v>
      </c>
      <c r="H130" s="46"/>
      <c r="I130" s="83" t="s">
        <v>119</v>
      </c>
      <c r="J130" s="83"/>
      <c r="K130" s="46" t="s">
        <v>118</v>
      </c>
      <c r="L130" s="46"/>
      <c r="M130" s="49"/>
      <c r="N130" s="49"/>
    </row>
    <row r="131" spans="1:14" ht="12.75">
      <c r="A131" s="49"/>
      <c r="B131" s="58">
        <f>Y17</f>
        <v>0</v>
      </c>
      <c r="C131" s="56">
        <f>AD17</f>
        <v>1</v>
      </c>
      <c r="D131" s="56">
        <f>AB17*Z17</f>
        <v>1</v>
      </c>
      <c r="E131" s="56">
        <f>AA17*AE17</f>
        <v>1</v>
      </c>
      <c r="F131" s="56"/>
      <c r="G131" s="58">
        <f>P25</f>
        <v>0</v>
      </c>
      <c r="H131" s="49"/>
      <c r="I131" s="86">
        <f>P45</f>
        <v>0</v>
      </c>
      <c r="J131" s="86"/>
      <c r="K131" s="86">
        <f>P47</f>
        <v>0</v>
      </c>
      <c r="L131" s="86"/>
      <c r="M131" s="49"/>
      <c r="N131" s="49"/>
    </row>
    <row r="132" spans="1:14" ht="12.75">
      <c r="A132" s="49"/>
      <c r="B132" s="58">
        <f aca="true" t="shared" si="12" ref="B132:B140">Y18</f>
        <v>0</v>
      </c>
      <c r="C132" s="56">
        <f aca="true" t="shared" si="13" ref="C132:C140">AD18</f>
        <v>1</v>
      </c>
      <c r="D132" s="56">
        <f aca="true" t="shared" si="14" ref="D132:D140">AB18*Z18</f>
        <v>1</v>
      </c>
      <c r="E132" s="56">
        <f aca="true" t="shared" si="15" ref="E132:E140">AA18*AE18</f>
        <v>1</v>
      </c>
      <c r="F132" s="56"/>
      <c r="G132" s="58">
        <f>P27</f>
        <v>0</v>
      </c>
      <c r="H132" s="49"/>
      <c r="I132" s="49"/>
      <c r="J132" s="49"/>
      <c r="K132" s="49"/>
      <c r="L132" s="49"/>
      <c r="M132" s="49"/>
      <c r="N132" s="49"/>
    </row>
    <row r="133" spans="1:14" ht="12.75">
      <c r="A133" s="49"/>
      <c r="B133" s="58">
        <f t="shared" si="12"/>
        <v>0</v>
      </c>
      <c r="C133" s="56">
        <f t="shared" si="13"/>
        <v>1</v>
      </c>
      <c r="D133" s="56">
        <f t="shared" si="14"/>
        <v>1</v>
      </c>
      <c r="E133" s="56">
        <f t="shared" si="15"/>
        <v>1</v>
      </c>
      <c r="F133" s="56"/>
      <c r="G133" s="58">
        <f>P29</f>
        <v>0</v>
      </c>
      <c r="H133" s="49"/>
      <c r="I133" s="49"/>
      <c r="J133" s="49"/>
      <c r="K133" s="49"/>
      <c r="L133" s="49"/>
      <c r="M133" s="49"/>
      <c r="N133" s="49"/>
    </row>
    <row r="134" spans="1:14" ht="12.75">
      <c r="A134" s="49"/>
      <c r="B134" s="58">
        <f t="shared" si="12"/>
        <v>0</v>
      </c>
      <c r="C134" s="56">
        <f t="shared" si="13"/>
        <v>1</v>
      </c>
      <c r="D134" s="56">
        <f t="shared" si="14"/>
        <v>1</v>
      </c>
      <c r="E134" s="56">
        <f t="shared" si="15"/>
        <v>1</v>
      </c>
      <c r="F134" s="56"/>
      <c r="G134" s="58">
        <f>P31</f>
        <v>0</v>
      </c>
      <c r="H134" s="49"/>
      <c r="I134" s="49"/>
      <c r="J134" s="49"/>
      <c r="K134" s="49"/>
      <c r="L134" s="49"/>
      <c r="M134" s="49"/>
      <c r="N134" s="49"/>
    </row>
    <row r="135" spans="1:14" ht="12.75">
      <c r="A135" s="49"/>
      <c r="B135" s="58">
        <f t="shared" si="12"/>
        <v>0</v>
      </c>
      <c r="C135" s="56">
        <f t="shared" si="13"/>
        <v>1</v>
      </c>
      <c r="D135" s="56">
        <f t="shared" si="14"/>
        <v>1</v>
      </c>
      <c r="E135" s="56">
        <f t="shared" si="15"/>
        <v>1</v>
      </c>
      <c r="F135" s="56"/>
      <c r="G135" s="58">
        <f>P33</f>
        <v>0</v>
      </c>
      <c r="H135" s="49"/>
      <c r="I135" s="49"/>
      <c r="J135" s="49"/>
      <c r="K135" s="49"/>
      <c r="L135" s="49"/>
      <c r="M135" s="49"/>
      <c r="N135" s="49"/>
    </row>
    <row r="136" spans="1:14" ht="12.75">
      <c r="A136" s="49"/>
      <c r="B136" s="58">
        <f t="shared" si="12"/>
        <v>0</v>
      </c>
      <c r="C136" s="56">
        <f t="shared" si="13"/>
        <v>1</v>
      </c>
      <c r="D136" s="56">
        <f t="shared" si="14"/>
        <v>1</v>
      </c>
      <c r="E136" s="56">
        <f t="shared" si="15"/>
        <v>1</v>
      </c>
      <c r="F136" s="56"/>
      <c r="G136" s="58">
        <f>P35</f>
        <v>0</v>
      </c>
      <c r="H136" s="49"/>
      <c r="I136" s="49"/>
      <c r="J136" s="49"/>
      <c r="K136" s="49"/>
      <c r="L136" s="49"/>
      <c r="M136" s="49"/>
      <c r="N136" s="49"/>
    </row>
    <row r="137" spans="1:14" ht="12.75">
      <c r="A137" s="49"/>
      <c r="B137" s="58">
        <f t="shared" si="12"/>
        <v>0</v>
      </c>
      <c r="C137" s="56">
        <f t="shared" si="13"/>
        <v>1</v>
      </c>
      <c r="D137" s="56">
        <f t="shared" si="14"/>
        <v>1</v>
      </c>
      <c r="E137" s="56">
        <f t="shared" si="15"/>
        <v>1</v>
      </c>
      <c r="F137" s="56"/>
      <c r="G137" s="58">
        <f>P37</f>
        <v>0</v>
      </c>
      <c r="H137" s="49"/>
      <c r="I137" s="49"/>
      <c r="J137" s="49"/>
      <c r="K137" s="49"/>
      <c r="L137" s="49"/>
      <c r="M137" s="49"/>
      <c r="N137" s="49"/>
    </row>
    <row r="138" spans="1:14" ht="12.75">
      <c r="A138" s="49"/>
      <c r="B138" s="58">
        <f t="shared" si="12"/>
        <v>0</v>
      </c>
      <c r="C138" s="56">
        <f t="shared" si="13"/>
        <v>1</v>
      </c>
      <c r="D138" s="56">
        <f t="shared" si="14"/>
        <v>1</v>
      </c>
      <c r="E138" s="56">
        <f t="shared" si="15"/>
        <v>1</v>
      </c>
      <c r="F138" s="56"/>
      <c r="G138" s="58">
        <f>P39</f>
        <v>0</v>
      </c>
      <c r="H138" s="49"/>
      <c r="I138" s="49"/>
      <c r="J138" s="49"/>
      <c r="K138" s="49"/>
      <c r="L138" s="49"/>
      <c r="M138" s="49"/>
      <c r="N138" s="49"/>
    </row>
    <row r="139" spans="1:14" ht="12.75">
      <c r="A139" s="49"/>
      <c r="B139" s="58">
        <f t="shared" si="12"/>
        <v>0</v>
      </c>
      <c r="C139" s="56">
        <f t="shared" si="13"/>
        <v>1</v>
      </c>
      <c r="D139" s="56">
        <f t="shared" si="14"/>
        <v>1</v>
      </c>
      <c r="E139" s="56">
        <f t="shared" si="15"/>
        <v>1</v>
      </c>
      <c r="F139" s="56"/>
      <c r="G139" s="58">
        <f>P41</f>
        <v>0</v>
      </c>
      <c r="H139" s="49"/>
      <c r="I139" s="49"/>
      <c r="J139" s="49"/>
      <c r="K139" s="49"/>
      <c r="L139" s="49"/>
      <c r="M139" s="49"/>
      <c r="N139" s="49"/>
    </row>
    <row r="140" spans="1:14" ht="12.75">
      <c r="A140" s="49"/>
      <c r="B140" s="58">
        <f t="shared" si="12"/>
        <v>0</v>
      </c>
      <c r="C140" s="56">
        <f t="shared" si="13"/>
        <v>1</v>
      </c>
      <c r="D140" s="56">
        <f t="shared" si="14"/>
        <v>1</v>
      </c>
      <c r="E140" s="56">
        <f t="shared" si="15"/>
        <v>1</v>
      </c>
      <c r="F140" s="49"/>
      <c r="G140" s="58">
        <f>P43</f>
        <v>0</v>
      </c>
      <c r="H140" s="49"/>
      <c r="I140" s="49"/>
      <c r="J140" s="49"/>
      <c r="K140" s="49"/>
      <c r="L140" s="49"/>
      <c r="M140" s="49"/>
      <c r="N140" s="49"/>
    </row>
    <row r="141" spans="1:14" ht="12.75">
      <c r="A141" s="49"/>
      <c r="B141" s="56"/>
      <c r="C141" s="56"/>
      <c r="D141" s="56"/>
      <c r="E141" s="56"/>
      <c r="F141" s="56"/>
      <c r="G141" s="56"/>
      <c r="H141" s="49"/>
      <c r="I141" s="49"/>
      <c r="J141" s="49"/>
      <c r="K141" s="49"/>
      <c r="L141" s="49"/>
      <c r="M141" s="49"/>
      <c r="N141" s="49"/>
    </row>
  </sheetData>
  <sheetProtection password="C7B0" sheet="1" objects="1" scenarios="1"/>
  <mergeCells count="85">
    <mergeCell ref="I130:J130"/>
    <mergeCell ref="I131:J131"/>
    <mergeCell ref="K131:L131"/>
    <mergeCell ref="K117:L117"/>
    <mergeCell ref="I118:J118"/>
    <mergeCell ref="K118:L118"/>
    <mergeCell ref="I119:J119"/>
    <mergeCell ref="I120:J120"/>
    <mergeCell ref="I121:J121"/>
    <mergeCell ref="I122:J122"/>
    <mergeCell ref="A118:B118"/>
    <mergeCell ref="C118:D118"/>
    <mergeCell ref="E118:F118"/>
    <mergeCell ref="G118:H118"/>
    <mergeCell ref="I114:J114"/>
    <mergeCell ref="E115:F115"/>
    <mergeCell ref="I115:J115"/>
    <mergeCell ref="G117:H117"/>
    <mergeCell ref="I117:J117"/>
    <mergeCell ref="L22:M22"/>
    <mergeCell ref="H23:I23"/>
    <mergeCell ref="L23:M23"/>
    <mergeCell ref="P9:Q9"/>
    <mergeCell ref="N23:O23"/>
    <mergeCell ref="K18:L18"/>
    <mergeCell ref="G19:H19"/>
    <mergeCell ref="K19:L19"/>
    <mergeCell ref="G20:H20"/>
    <mergeCell ref="N24:O24"/>
    <mergeCell ref="B24:C24"/>
    <mergeCell ref="D24:E24"/>
    <mergeCell ref="F24:G24"/>
    <mergeCell ref="H24:I24"/>
    <mergeCell ref="J24:K24"/>
    <mergeCell ref="L24:M24"/>
    <mergeCell ref="C7:G7"/>
    <mergeCell ref="C9:G9"/>
    <mergeCell ref="H12:O12"/>
    <mergeCell ref="G15:H15"/>
    <mergeCell ref="I123:J123"/>
    <mergeCell ref="I124:J124"/>
    <mergeCell ref="I125:J125"/>
    <mergeCell ref="I126:J126"/>
    <mergeCell ref="G123:H123"/>
    <mergeCell ref="G124:H124"/>
    <mergeCell ref="G125:H125"/>
    <mergeCell ref="G126:H126"/>
    <mergeCell ref="G119:H119"/>
    <mergeCell ref="G120:H120"/>
    <mergeCell ref="G121:H121"/>
    <mergeCell ref="G122:H122"/>
    <mergeCell ref="E126:F126"/>
    <mergeCell ref="E125:F125"/>
    <mergeCell ref="E124:F124"/>
    <mergeCell ref="E123:F123"/>
    <mergeCell ref="E122:F122"/>
    <mergeCell ref="E121:F121"/>
    <mergeCell ref="E120:F120"/>
    <mergeCell ref="E119:F119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K128:L128"/>
    <mergeCell ref="K127:L127"/>
    <mergeCell ref="E127:F127"/>
    <mergeCell ref="E128:F128"/>
    <mergeCell ref="G127:H127"/>
    <mergeCell ref="G128:H128"/>
    <mergeCell ref="I127:J127"/>
    <mergeCell ref="I128:J128"/>
    <mergeCell ref="K126:L126"/>
    <mergeCell ref="K125:L125"/>
    <mergeCell ref="K124:L124"/>
    <mergeCell ref="K123:L123"/>
    <mergeCell ref="K122:L122"/>
    <mergeCell ref="K121:L121"/>
    <mergeCell ref="K120:L120"/>
    <mergeCell ref="K119:L119"/>
  </mergeCells>
  <printOptions/>
  <pageMargins left="0.75" right="0.75" top="1" bottom="1" header="0.5" footer="0.5"/>
  <pageSetup fitToHeight="1" fitToWidth="1" orientation="portrait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71"/>
  <sheetViews>
    <sheetView zoomScale="84" zoomScaleNormal="84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4" max="4" width="13.140625" style="0" customWidth="1"/>
    <col min="8" max="8" width="11.421875" style="0" customWidth="1"/>
  </cols>
  <sheetData>
    <row r="1" spans="1:20" ht="15">
      <c r="A1" s="3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32" t="s">
        <v>96</v>
      </c>
      <c r="B3" s="64" t="str">
        <f>IF('Present Condition'!C7=0,"",'Present Condition'!C7)</f>
        <v>Your Producer</v>
      </c>
      <c r="C3" s="29"/>
      <c r="D3" s="29"/>
      <c r="E3" s="29"/>
      <c r="F3" s="29"/>
      <c r="G3" s="1"/>
      <c r="H3" s="32" t="s">
        <v>98</v>
      </c>
      <c r="I3" s="33">
        <f>'Present Condition'!P6</f>
        <v>38441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32" t="s">
        <v>97</v>
      </c>
      <c r="B5" s="29" t="str">
        <f>IF('Present Condition'!C9=""," ",'Present Condition'!C9)</f>
        <v>You</v>
      </c>
      <c r="C5" s="29"/>
      <c r="D5" s="29"/>
      <c r="E5" s="29"/>
      <c r="F5" s="29"/>
      <c r="G5" s="1"/>
      <c r="H5" s="32" t="s">
        <v>38</v>
      </c>
      <c r="I5" s="66" t="str">
        <f>IF('Present Condition'!P9=0,"",'Present Condition'!P9)</f>
        <v>The Best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32" t="s">
        <v>46</v>
      </c>
      <c r="B7" s="29">
        <f>IF('Present Condition'!C16=0,"",'Present Condition'!C16)</f>
        <v>142</v>
      </c>
      <c r="C7" s="1"/>
      <c r="D7" s="32" t="s">
        <v>39</v>
      </c>
      <c r="E7" s="34" t="str">
        <f>'Present Condition'!AP21</f>
        <v>1-1.9%</v>
      </c>
      <c r="F7" s="1"/>
      <c r="G7" s="1"/>
      <c r="H7" s="32" t="s">
        <v>0</v>
      </c>
      <c r="I7" s="29" t="str">
        <f>'Present Condition'!AB8</f>
        <v>0.43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6.5" thickBot="1">
      <c r="A9" s="35" t="s">
        <v>99</v>
      </c>
      <c r="B9" s="36"/>
      <c r="C9" s="36" t="str">
        <f>IF('Present Condition'!H12=0,"",'Present Condition'!H12)</f>
        <v>Convention System, Surface Irrigation </v>
      </c>
      <c r="D9" s="36"/>
      <c r="E9" s="36"/>
      <c r="F9" s="36"/>
      <c r="G9" s="36"/>
      <c r="H9" s="36"/>
      <c r="I9" s="36"/>
      <c r="J9" s="36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>
      <c r="A10" s="37"/>
      <c r="B10" s="28"/>
      <c r="C10" s="28"/>
      <c r="D10" s="28"/>
      <c r="E10" s="28"/>
      <c r="F10" s="28"/>
      <c r="G10" s="28"/>
      <c r="H10" s="28"/>
      <c r="I10" s="28"/>
      <c r="J10" s="28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32" t="s">
        <v>49</v>
      </c>
      <c r="B11" s="64" t="str">
        <f>IF('Present Condition'!AQ21=0,"",'Present Condition'!AQ21)</f>
        <v>Siphon Tubes</v>
      </c>
      <c r="C11" s="4"/>
      <c r="D11" s="32" t="s">
        <v>100</v>
      </c>
      <c r="E11" s="38" t="str">
        <f>IF('Present Condition'!AS21=0,"",'Present Condition'!AS21)</f>
        <v>1320</v>
      </c>
      <c r="F11" s="29" t="s">
        <v>106</v>
      </c>
      <c r="G11" s="1"/>
      <c r="H11" s="39" t="s">
        <v>48</v>
      </c>
      <c r="I11" s="65" t="str">
        <f>IF('Present Condition'!AO21=0,"",'Present Condition'!AO21)</f>
        <v>Severe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41" t="s">
        <v>51</v>
      </c>
      <c r="B13" s="29"/>
      <c r="C13" s="28"/>
      <c r="D13" s="28"/>
      <c r="E13" s="42" t="s">
        <v>101</v>
      </c>
      <c r="F13" s="42" t="s">
        <v>102</v>
      </c>
      <c r="G13" s="42" t="s">
        <v>103</v>
      </c>
      <c r="H13" s="42" t="s">
        <v>104</v>
      </c>
      <c r="I13" s="43"/>
      <c r="J13" s="42" t="s">
        <v>56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73" t="str">
        <f>IF('Present Condition'!B25=0,"",'Present Condition'!B25)</f>
        <v>Spring Barley</v>
      </c>
      <c r="B14" s="1"/>
      <c r="C14" s="1"/>
      <c r="D14" s="1"/>
      <c r="E14" s="2">
        <f>'Present Condition'!Y17</f>
        <v>4.5</v>
      </c>
      <c r="F14" s="1">
        <f>'Present Condition'!AD17</f>
        <v>0.7</v>
      </c>
      <c r="G14" s="1">
        <f>'Present Condition'!AB17*'Present Condition'!Z17</f>
        <v>1</v>
      </c>
      <c r="H14" s="1">
        <f>'Present Condition'!AA17</f>
        <v>0.9</v>
      </c>
      <c r="I14" s="1"/>
      <c r="J14" s="2">
        <f>'Present Condition'!P25</f>
        <v>2.4664499999999996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73" t="str">
        <f>IF('Present Condition'!B27=0,"",'Present Condition'!B27)</f>
        <v>Corn</v>
      </c>
      <c r="B15" s="1"/>
      <c r="C15" s="1"/>
      <c r="D15" s="1"/>
      <c r="E15" s="1">
        <f>'Present Condition'!Y18</f>
        <v>12.2</v>
      </c>
      <c r="F15" s="1">
        <f>'Present Condition'!AD18</f>
        <v>0.85</v>
      </c>
      <c r="G15" s="1">
        <f>'Present Condition'!AB18*'Present Condition'!Z18</f>
        <v>1</v>
      </c>
      <c r="H15" s="1">
        <f>'Present Condition'!AA18</f>
        <v>0.9</v>
      </c>
      <c r="I15" s="1"/>
      <c r="J15" s="2">
        <f>'Present Condition'!P27</f>
        <v>8.11971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73" t="str">
        <f>IF('Present Condition'!B29=0,"",'Present Condition'!B29)</f>
        <v>Beets</v>
      </c>
      <c r="B16" s="1"/>
      <c r="C16" s="1"/>
      <c r="D16" s="1"/>
      <c r="E16" s="1">
        <f>'Present Condition'!Y19</f>
        <v>17</v>
      </c>
      <c r="F16" s="1">
        <f>'Present Condition'!AD19</f>
        <v>0.85</v>
      </c>
      <c r="G16" s="1">
        <f>'Present Condition'!AB19*'Present Condition'!Z19</f>
        <v>1</v>
      </c>
      <c r="H16" s="1">
        <f>'Present Condition'!AA19</f>
        <v>0.9</v>
      </c>
      <c r="I16" s="1"/>
      <c r="J16" s="2">
        <f>'Present Condition'!P29</f>
        <v>11.31435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73" t="str">
        <f>IF('Present Condition'!B31=0,"",'Present Condition'!B31)</f>
        <v>Beans</v>
      </c>
      <c r="B17" s="1"/>
      <c r="C17" s="1"/>
      <c r="D17" s="1"/>
      <c r="E17" s="1">
        <f>'Present Condition'!Y20</f>
        <v>17</v>
      </c>
      <c r="F17" s="1">
        <f>'Present Condition'!AD20</f>
        <v>1</v>
      </c>
      <c r="G17" s="1">
        <f>'Present Condition'!AB20*'Present Condition'!Z20</f>
        <v>1</v>
      </c>
      <c r="H17" s="1">
        <f>'Present Condition'!AA20</f>
        <v>0.9</v>
      </c>
      <c r="I17" s="1"/>
      <c r="J17" s="2">
        <f>'Present Condition'!P31</f>
        <v>13.311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73" t="str">
        <f>IF('Present Condition'!B33=0,"",'Present Condition'!B33)</f>
        <v>Alfalfa</v>
      </c>
      <c r="B18" s="1"/>
      <c r="C18" s="1"/>
      <c r="D18" s="1"/>
      <c r="E18" s="1">
        <f>'Present Condition'!Y21</f>
        <v>1</v>
      </c>
      <c r="F18" s="1">
        <f>'Present Condition'!AD21</f>
        <v>1</v>
      </c>
      <c r="G18" s="1">
        <f>'Present Condition'!AB21*'Present Condition'!Z21</f>
        <v>1</v>
      </c>
      <c r="H18" s="1">
        <f>'Present Condition'!AA21</f>
        <v>0.9</v>
      </c>
      <c r="I18" s="1"/>
      <c r="J18" s="2">
        <f>'Present Condition'!P33</f>
        <v>0.783</v>
      </c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73" t="str">
        <f>IF('Present Condition'!B35=0,"",'Present Condition'!B35)</f>
        <v>Alfalfa</v>
      </c>
      <c r="B19" s="1"/>
      <c r="C19" s="1"/>
      <c r="D19" s="1"/>
      <c r="E19" s="1">
        <f>'Present Condition'!Y22</f>
        <v>1</v>
      </c>
      <c r="F19" s="1">
        <f>'Present Condition'!AD22</f>
        <v>0.7</v>
      </c>
      <c r="G19" s="1">
        <f>'Present Condition'!AB22*'Present Condition'!Z22</f>
        <v>0.2</v>
      </c>
      <c r="H19" s="1">
        <f>'Present Condition'!AA22</f>
        <v>0.9</v>
      </c>
      <c r="I19" s="1"/>
      <c r="J19" s="2">
        <f>'Present Condition'!P35</f>
        <v>0.10962000000000001</v>
      </c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73" t="str">
        <f>IF('Present Condition'!B37=0,"",'Present Condition'!B37)</f>
        <v>Alfalfa</v>
      </c>
      <c r="B20" s="1"/>
      <c r="C20" s="1"/>
      <c r="D20" s="1"/>
      <c r="E20" s="1">
        <f>'Present Condition'!Y23</f>
        <v>1</v>
      </c>
      <c r="F20" s="1">
        <f>'Present Condition'!AD23</f>
        <v>0.7</v>
      </c>
      <c r="G20" s="1">
        <f>'Present Condition'!AB23*'Present Condition'!Z23</f>
        <v>0.2</v>
      </c>
      <c r="H20" s="1">
        <f>'Present Condition'!AA23</f>
        <v>0.9</v>
      </c>
      <c r="I20" s="1"/>
      <c r="J20" s="2">
        <f>'Present Condition'!P37</f>
        <v>0.10962000000000001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73">
        <f>IF('Present Condition'!B39=0,"",'Present Condition'!B39)</f>
      </c>
      <c r="B21" s="1"/>
      <c r="C21" s="1"/>
      <c r="D21" s="1"/>
      <c r="E21" s="1">
        <f>'Present Condition'!Y24</f>
        <v>0</v>
      </c>
      <c r="F21" s="1">
        <f>'Present Condition'!AD24</f>
        <v>1</v>
      </c>
      <c r="G21" s="1">
        <f>'Present Condition'!AB24*'Present Condition'!Z24</f>
        <v>1</v>
      </c>
      <c r="H21" s="1">
        <f>'Present Condition'!AA24</f>
        <v>1</v>
      </c>
      <c r="I21" s="1"/>
      <c r="J21" s="61">
        <f>'Present Condition'!P39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73">
        <f>IF('Present Condition'!B41=0,"",'Present Condition'!B41)</f>
      </c>
      <c r="B22" s="1"/>
      <c r="C22" s="1"/>
      <c r="D22" s="1"/>
      <c r="E22" s="1">
        <f>'Present Condition'!Y25</f>
        <v>0</v>
      </c>
      <c r="F22" s="1">
        <f>'Present Condition'!AD25</f>
        <v>1</v>
      </c>
      <c r="G22" s="1">
        <f>'Present Condition'!AB25*'Present Condition'!Z25</f>
        <v>1</v>
      </c>
      <c r="H22" s="1">
        <f>'Present Condition'!AA25</f>
        <v>1</v>
      </c>
      <c r="I22" s="1"/>
      <c r="J22" s="61">
        <f>'Present Condition'!P41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73">
        <f>IF('Present Condition'!B43=0,"",'Present Condition'!B43)</f>
      </c>
      <c r="B23" s="1"/>
      <c r="C23" s="1"/>
      <c r="D23" s="1"/>
      <c r="E23" s="1">
        <f>'Present Condition'!Y26</f>
        <v>0</v>
      </c>
      <c r="F23" s="1">
        <f>'Present Condition'!AD26</f>
        <v>1</v>
      </c>
      <c r="G23" s="1">
        <f>'Present Condition'!AB26*'Present Condition'!Z26</f>
        <v>1</v>
      </c>
      <c r="H23" s="1">
        <f>'Present Condition'!AA26</f>
        <v>1</v>
      </c>
      <c r="I23" s="1"/>
      <c r="J23" s="44">
        <f>'Present Condition'!P43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4"/>
      <c r="B24" s="1"/>
      <c r="C24" s="1"/>
      <c r="D24" s="1"/>
      <c r="E24" s="1"/>
      <c r="F24" s="1"/>
      <c r="G24" s="1"/>
      <c r="H24" s="1" t="s">
        <v>107</v>
      </c>
      <c r="I24" s="1"/>
      <c r="J24" s="61">
        <f>'Present Condition'!P45</f>
        <v>36.21375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4"/>
      <c r="B25" s="1"/>
      <c r="C25" s="1"/>
      <c r="D25" s="1"/>
      <c r="E25" s="1"/>
      <c r="F25" s="1"/>
      <c r="G25" s="1"/>
      <c r="H25" s="1" t="s">
        <v>108</v>
      </c>
      <c r="I25" s="1"/>
      <c r="J25" s="2">
        <f>'Present Condition'!P47</f>
        <v>5.173392857142857</v>
      </c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4"/>
      <c r="B26" s="1"/>
      <c r="C26" s="1"/>
      <c r="D26" s="1"/>
      <c r="E26" s="1"/>
      <c r="F26" s="1"/>
      <c r="G26" s="1"/>
      <c r="H26" s="1"/>
      <c r="I26" s="1"/>
      <c r="J26" s="2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4"/>
      <c r="B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6.5" thickBot="1">
      <c r="A28" s="35" t="s">
        <v>105</v>
      </c>
      <c r="B28" s="36">
        <f>IF('Alternative 1'!H12=0,"",'Alternative 1'!H12)</f>
      </c>
      <c r="C28" s="36"/>
      <c r="D28" s="36"/>
      <c r="E28" s="36"/>
      <c r="F28" s="36"/>
      <c r="G28" s="36"/>
      <c r="H28" s="36"/>
      <c r="I28" s="36"/>
      <c r="J28" s="36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.75">
      <c r="A29" s="37"/>
      <c r="B29" s="28"/>
      <c r="C29" s="28"/>
      <c r="D29" s="28"/>
      <c r="E29" s="28"/>
      <c r="F29" s="28"/>
      <c r="G29" s="28"/>
      <c r="H29" s="28"/>
      <c r="I29" s="28"/>
      <c r="J29" s="28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32" t="s">
        <v>49</v>
      </c>
      <c r="B30" s="34" t="str">
        <f>'Alternative 1'!AQ21</f>
        <v>Gated Pipe</v>
      </c>
      <c r="C30" s="1"/>
      <c r="D30" s="32" t="s">
        <v>100</v>
      </c>
      <c r="E30" s="38" t="str">
        <f>'Alternative 1'!AS21</f>
        <v>1320</v>
      </c>
      <c r="F30" s="29" t="s">
        <v>106</v>
      </c>
      <c r="G30" s="1"/>
      <c r="H30" s="32" t="s">
        <v>48</v>
      </c>
      <c r="I30" s="40" t="str">
        <f>'Alternative 1'!AO21</f>
        <v>Severe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41" t="s">
        <v>51</v>
      </c>
      <c r="B32" s="29"/>
      <c r="C32" s="28"/>
      <c r="D32" s="28"/>
      <c r="E32" s="42" t="s">
        <v>101</v>
      </c>
      <c r="F32" s="42" t="s">
        <v>102</v>
      </c>
      <c r="G32" s="42" t="s">
        <v>103</v>
      </c>
      <c r="H32" s="42" t="s">
        <v>104</v>
      </c>
      <c r="I32" s="43"/>
      <c r="J32" s="42" t="s">
        <v>56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4" t="str">
        <f>'Alternative 1'!B25</f>
        <v>Spring Barley</v>
      </c>
      <c r="B33" s="1"/>
      <c r="C33" s="1"/>
      <c r="D33" s="1"/>
      <c r="E33" s="2">
        <f>'Alternative 1'!Y17</f>
        <v>4.7</v>
      </c>
      <c r="F33" s="1">
        <f>'Alternative 1'!AD17</f>
        <v>0.7</v>
      </c>
      <c r="G33" s="1">
        <f>'Alternative 1'!AB17*'Alternative 1'!Z17</f>
        <v>0.2</v>
      </c>
      <c r="H33" s="1">
        <f>'Alternative 1'!AA17</f>
        <v>0.7</v>
      </c>
      <c r="I33" s="1"/>
      <c r="J33" s="2">
        <f>'Alternative 1'!P25</f>
        <v>0.40072199999999997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4" t="str">
        <f>'Alternative 1'!B27</f>
        <v>Corn</v>
      </c>
      <c r="B34" s="1"/>
      <c r="C34" s="1"/>
      <c r="D34" s="1"/>
      <c r="E34" s="2">
        <f>'Alternative 1'!Y18</f>
        <v>12.9</v>
      </c>
      <c r="F34" s="1">
        <f>'Alternative 1'!AD18</f>
        <v>0.75</v>
      </c>
      <c r="G34" s="1">
        <f>'Alternative 1'!AB18*'Alternative 1'!Z18</f>
        <v>0.2</v>
      </c>
      <c r="H34" s="1">
        <f>'Alternative 1'!AA18</f>
        <v>0.7</v>
      </c>
      <c r="I34" s="1"/>
      <c r="J34" s="2">
        <f>'Alternative 1'!P27</f>
        <v>1.178415</v>
      </c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4" t="str">
        <f>'Alternative 1'!B29</f>
        <v>Beets</v>
      </c>
      <c r="B35" s="1"/>
      <c r="C35" s="1"/>
      <c r="D35" s="1"/>
      <c r="E35" s="2">
        <f>'Alternative 1'!Y19</f>
        <v>17.8</v>
      </c>
      <c r="F35" s="1">
        <f>'Alternative 1'!AD19</f>
        <v>0.85</v>
      </c>
      <c r="G35" s="1">
        <f>'Alternative 1'!AB19*'Alternative 1'!Z19</f>
        <v>0.2</v>
      </c>
      <c r="H35" s="1">
        <f>'Alternative 1'!AA19</f>
        <v>0.7</v>
      </c>
      <c r="I35" s="1"/>
      <c r="J35" s="2">
        <f>'Alternative 1'!P29</f>
        <v>1.8428339999999999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4" t="str">
        <f>'Alternative 1'!B31</f>
        <v>Beans</v>
      </c>
      <c r="B36" s="1"/>
      <c r="C36" s="1"/>
      <c r="D36" s="1"/>
      <c r="E36" s="2">
        <f>'Alternative 1'!Y20</f>
        <v>12.9</v>
      </c>
      <c r="F36" s="1">
        <f>'Alternative 1'!AD20</f>
        <v>1</v>
      </c>
      <c r="G36" s="1">
        <f>'Alternative 1'!AB20*'Alternative 1'!Z20</f>
        <v>1</v>
      </c>
      <c r="H36" s="1">
        <f>'Alternative 1'!AA20</f>
        <v>0.7</v>
      </c>
      <c r="I36" s="1"/>
      <c r="J36" s="2">
        <f>'Alternative 1'!P31</f>
        <v>7.8561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4" t="str">
        <f>'Alternative 1'!B33</f>
        <v>Alfalfa</v>
      </c>
      <c r="B37" s="1"/>
      <c r="C37" s="1"/>
      <c r="D37" s="1"/>
      <c r="E37" s="2">
        <f>'Alternative 1'!Y21</f>
        <v>1</v>
      </c>
      <c r="F37" s="1">
        <f>'Alternative 1'!AD21</f>
        <v>1</v>
      </c>
      <c r="G37" s="1">
        <f>'Alternative 1'!AB21*'Alternative 1'!Z21</f>
        <v>1</v>
      </c>
      <c r="H37" s="1">
        <f>'Alternative 1'!AA21</f>
        <v>0.7</v>
      </c>
      <c r="I37" s="1"/>
      <c r="J37" s="2">
        <f>'Alternative 1'!P33</f>
        <v>0.609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4" t="str">
        <f>'Alternative 1'!B35</f>
        <v>Alfalfa</v>
      </c>
      <c r="B38" s="1"/>
      <c r="C38" s="1"/>
      <c r="D38" s="1"/>
      <c r="E38" s="2">
        <f>'Alternative 1'!Y22</f>
        <v>1</v>
      </c>
      <c r="F38" s="1">
        <f>'Alternative 1'!AD22</f>
        <v>0.7</v>
      </c>
      <c r="G38" s="1">
        <f>'Alternative 1'!AB22*'Alternative 1'!Z22</f>
        <v>0.2</v>
      </c>
      <c r="H38" s="1">
        <f>'Alternative 1'!AA22</f>
        <v>0.7</v>
      </c>
      <c r="I38" s="1"/>
      <c r="J38" s="2">
        <f>'Alternative 1'!P35</f>
        <v>0.08525999999999999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4" t="str">
        <f>'Alternative 1'!B37</f>
        <v>Alfalfa</v>
      </c>
      <c r="B39" s="1"/>
      <c r="C39" s="1"/>
      <c r="D39" s="1"/>
      <c r="E39" s="2">
        <f>'Alternative 1'!Y23</f>
        <v>1</v>
      </c>
      <c r="F39" s="1">
        <f>'Alternative 1'!AD23</f>
        <v>0.7</v>
      </c>
      <c r="G39" s="1">
        <f>'Alternative 1'!AB23*'Alternative 1'!Z23</f>
        <v>0.2</v>
      </c>
      <c r="H39" s="1">
        <f>'Alternative 1'!AA23</f>
        <v>0.7</v>
      </c>
      <c r="I39" s="1"/>
      <c r="J39" s="2">
        <f>'Alternative 1'!P37</f>
        <v>0.08525999999999999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4">
        <f>'Alternative 1'!B39</f>
      </c>
      <c r="B40" s="1"/>
      <c r="C40" s="1"/>
      <c r="D40" s="1"/>
      <c r="E40" s="2">
        <f>'Alternative 1'!Y24</f>
        <v>0</v>
      </c>
      <c r="F40" s="1">
        <f>'Alternative 1'!AD24</f>
        <v>1</v>
      </c>
      <c r="G40" s="1">
        <f>'Alternative 1'!AB24*'Alternative 1'!Z24</f>
        <v>1</v>
      </c>
      <c r="H40" s="1">
        <f>'Alternative 1'!AA24</f>
        <v>1</v>
      </c>
      <c r="I40" s="1"/>
      <c r="J40" s="61">
        <f>'Alternative 1'!P39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60">
        <f>'Alternative 1'!B41</f>
      </c>
      <c r="B41" s="1"/>
      <c r="C41" s="1"/>
      <c r="D41" s="1"/>
      <c r="E41" s="2">
        <f>'Alternative 1'!Y25</f>
        <v>0</v>
      </c>
      <c r="F41" s="1">
        <f>'Alternative 1'!AD25</f>
        <v>1</v>
      </c>
      <c r="G41" s="1">
        <f>'Alternative 1'!AB25*'Alternative 1'!Z25</f>
        <v>1</v>
      </c>
      <c r="H41" s="1">
        <f>'Alternative 1'!AA25</f>
        <v>1</v>
      </c>
      <c r="I41" s="1"/>
      <c r="J41" s="61">
        <f>'Alternative 1'!P41</f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63">
        <f>'Alternative 1'!B43</f>
      </c>
      <c r="B42" s="1"/>
      <c r="C42" s="1"/>
      <c r="D42" s="1"/>
      <c r="E42" s="2">
        <f>'Alternative 1'!Y26</f>
        <v>0</v>
      </c>
      <c r="F42" s="1">
        <f>'Alternative 1'!AD26</f>
        <v>1</v>
      </c>
      <c r="G42" s="1">
        <f>'Alternative 1'!AB26*'Alternative 1'!Z26</f>
        <v>1</v>
      </c>
      <c r="H42" s="1">
        <f>'Alternative 1'!AA26</f>
        <v>1</v>
      </c>
      <c r="I42" s="1"/>
      <c r="J42" s="44">
        <f>'Alternative 1'!P43</f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4"/>
      <c r="B43" s="1"/>
      <c r="C43" s="1"/>
      <c r="D43" s="1"/>
      <c r="E43" s="1"/>
      <c r="F43" s="1"/>
      <c r="G43" s="1"/>
      <c r="H43" s="1" t="s">
        <v>107</v>
      </c>
      <c r="I43" s="1"/>
      <c r="J43" s="2">
        <f>'Alternative 1'!P45</f>
        <v>12.057591</v>
      </c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 t="s">
        <v>108</v>
      </c>
      <c r="I44" s="1"/>
      <c r="J44" s="2">
        <f>'Alternative 1'!P47</f>
        <v>1.722513</v>
      </c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6.5" thickBot="1">
      <c r="A47" s="35" t="s">
        <v>109</v>
      </c>
      <c r="B47" s="36">
        <f>IF('Alternative 2'!H12=0,"",'Alternative 2'!H12)</f>
      </c>
      <c r="C47" s="36"/>
      <c r="D47" s="36"/>
      <c r="E47" s="36"/>
      <c r="F47" s="36"/>
      <c r="G47" s="36"/>
      <c r="H47" s="36"/>
      <c r="I47" s="36"/>
      <c r="J47" s="36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32" t="s">
        <v>49</v>
      </c>
      <c r="B49" s="34">
        <f>'Alternative 2'!AQ21</f>
      </c>
      <c r="C49" s="1"/>
      <c r="D49" s="32" t="s">
        <v>100</v>
      </c>
      <c r="E49" s="38">
        <f>'Alternative 2'!AS21</f>
      </c>
      <c r="F49" s="29" t="s">
        <v>106</v>
      </c>
      <c r="G49" s="1"/>
      <c r="H49" s="32" t="s">
        <v>48</v>
      </c>
      <c r="I49" s="40">
        <f>'Alternative 2'!AO21</f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41" t="s">
        <v>51</v>
      </c>
      <c r="B51" s="29"/>
      <c r="C51" s="28"/>
      <c r="D51" s="28"/>
      <c r="E51" s="42" t="s">
        <v>101</v>
      </c>
      <c r="F51" s="42" t="s">
        <v>102</v>
      </c>
      <c r="G51" s="42" t="s">
        <v>103</v>
      </c>
      <c r="H51" s="42" t="s">
        <v>104</v>
      </c>
      <c r="I51" s="43"/>
      <c r="J51" s="42" t="s">
        <v>56</v>
      </c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73">
        <f>IF('Alternative 2'!B25=0,"",'Alternative 2'!B25)</f>
      </c>
      <c r="B52" s="1"/>
      <c r="C52" s="1"/>
      <c r="D52" s="1"/>
      <c r="E52" s="2">
        <f>'Alternative 2'!Y17</f>
        <v>0</v>
      </c>
      <c r="F52" s="1">
        <f>'Alternative 2'!AD17</f>
        <v>1</v>
      </c>
      <c r="G52" s="1">
        <f>'Alternative 2'!AB17*'Alternative 2'!Z17</f>
        <v>1</v>
      </c>
      <c r="H52" s="1">
        <f>'Alternative 2'!AA17</f>
        <v>1</v>
      </c>
      <c r="I52" s="1"/>
      <c r="J52" s="2">
        <f>'Alternative 2'!P25</f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73">
        <f>IF('Alternative 2'!B27=0,"",'Alternative 2'!B27)</f>
      </c>
      <c r="B53" s="1"/>
      <c r="C53" s="1"/>
      <c r="D53" s="1"/>
      <c r="E53" s="2">
        <f>'Alternative 2'!Y18</f>
        <v>0</v>
      </c>
      <c r="F53" s="1">
        <f>'Alternative 2'!AD18</f>
        <v>1</v>
      </c>
      <c r="G53" s="1">
        <f>'Alternative 2'!AB18*'Alternative 2'!Z18</f>
        <v>1</v>
      </c>
      <c r="H53" s="1">
        <f>'Alternative 2'!AA18</f>
        <v>1</v>
      </c>
      <c r="I53" s="1"/>
      <c r="J53" s="2">
        <f>'Alternative 2'!P27</f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73">
        <f>IF('Alternative 2'!B29=0,"",'Alternative 2'!B29)</f>
      </c>
      <c r="B54" s="1"/>
      <c r="C54" s="1"/>
      <c r="D54" s="1"/>
      <c r="E54" s="2">
        <f>'Alternative 2'!Y19</f>
        <v>0</v>
      </c>
      <c r="F54" s="1">
        <f>'Alternative 2'!AD19</f>
        <v>1</v>
      </c>
      <c r="G54" s="1">
        <f>'Alternative 2'!AB19*'Alternative 2'!Z19</f>
        <v>1</v>
      </c>
      <c r="H54" s="1">
        <f>'Alternative 2'!AA19</f>
        <v>1</v>
      </c>
      <c r="I54" s="1"/>
      <c r="J54" s="2">
        <f>'Alternative 2'!P29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73">
        <f>IF('Alternative 2'!B31=0,"",'Alternative 2'!B31)</f>
      </c>
      <c r="B55" s="1"/>
      <c r="C55" s="1"/>
      <c r="D55" s="1"/>
      <c r="E55" s="2">
        <f>'Alternative 2'!Y20</f>
        <v>0</v>
      </c>
      <c r="F55" s="1">
        <f>'Alternative 2'!AD20</f>
        <v>1</v>
      </c>
      <c r="G55" s="1">
        <f>'Alternative 2'!AB20*'Alternative 2'!Z20</f>
        <v>1</v>
      </c>
      <c r="H55" s="1">
        <f>'Alternative 2'!AA20</f>
        <v>1</v>
      </c>
      <c r="I55" s="1"/>
      <c r="J55" s="2">
        <f>'Alternative 2'!P31</f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73">
        <f>IF('Alternative 2'!B33=0,"",'Alternative 2'!B33)</f>
      </c>
      <c r="B56" s="1"/>
      <c r="C56" s="1"/>
      <c r="D56" s="1"/>
      <c r="E56" s="2">
        <f>'Alternative 2'!Y21</f>
        <v>0</v>
      </c>
      <c r="F56" s="1">
        <f>'Alternative 2'!AD21</f>
        <v>1</v>
      </c>
      <c r="G56" s="1">
        <f>'Alternative 2'!AB21*'Alternative 2'!Z21</f>
        <v>1</v>
      </c>
      <c r="H56" s="1">
        <f>'Alternative 2'!AA21</f>
        <v>1</v>
      </c>
      <c r="I56" s="1"/>
      <c r="J56" s="2">
        <f>'Alternative 2'!P33</f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73">
        <f>IF('Alternative 2'!B35=0,"",'Alternative 2'!B35)</f>
      </c>
      <c r="B57" s="1"/>
      <c r="C57" s="1"/>
      <c r="D57" s="1"/>
      <c r="E57" s="2">
        <f>'Alternative 2'!Y22</f>
        <v>0</v>
      </c>
      <c r="F57" s="1">
        <f>'Alternative 2'!AD22</f>
        <v>1</v>
      </c>
      <c r="G57" s="1">
        <f>'Alternative 2'!AB22*'Alternative 2'!Z22</f>
        <v>1</v>
      </c>
      <c r="H57" s="1">
        <f>'Alternative 2'!AA22</f>
        <v>1</v>
      </c>
      <c r="I57" s="1"/>
      <c r="J57" s="2">
        <f>'Alternative 2'!P35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73">
        <f>IF('Alternative 2'!B37=0,"",'Alternative 2'!B37)</f>
      </c>
      <c r="B58" s="1"/>
      <c r="C58" s="1"/>
      <c r="D58" s="1"/>
      <c r="E58" s="2">
        <f>'Alternative 2'!Y23</f>
        <v>0</v>
      </c>
      <c r="F58" s="1">
        <f>'Alternative 2'!AD23</f>
        <v>1</v>
      </c>
      <c r="G58" s="1">
        <f>'Alternative 2'!AB23*'Alternative 2'!Z23</f>
        <v>1</v>
      </c>
      <c r="H58" s="1">
        <f>'Alternative 2'!AA23</f>
        <v>1</v>
      </c>
      <c r="I58" s="1"/>
      <c r="J58" s="2">
        <f>'Alternative 2'!P37</f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73">
        <f>IF('Alternative 2'!B39=0,"",'Alternative 2'!B39)</f>
      </c>
      <c r="B59" s="1"/>
      <c r="C59" s="1"/>
      <c r="D59" s="1"/>
      <c r="E59" s="2">
        <f>'Alternative 2'!Y24</f>
        <v>0</v>
      </c>
      <c r="F59" s="1">
        <f>'Alternative 2'!AD24</f>
        <v>1</v>
      </c>
      <c r="G59" s="1">
        <f>'Alternative 2'!AB24*'Alternative 2'!Z24</f>
        <v>1</v>
      </c>
      <c r="H59" s="1">
        <f>'Alternative 2'!AA24</f>
        <v>1</v>
      </c>
      <c r="I59" s="1"/>
      <c r="J59" s="61">
        <f>'Alternative 2'!P39</f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73">
        <f>IF('Alternative 2'!B41=0,"",'Alternative 2'!B41)</f>
      </c>
      <c r="B60" s="1"/>
      <c r="C60" s="1"/>
      <c r="D60" s="1"/>
      <c r="E60" s="2">
        <f>'Alternative 2'!Y25</f>
        <v>0</v>
      </c>
      <c r="F60" s="1">
        <f>'Alternative 2'!AD25</f>
        <v>1</v>
      </c>
      <c r="G60" s="1">
        <f>'Alternative 2'!AB25*'Alternative 2'!Z25</f>
        <v>1</v>
      </c>
      <c r="H60" s="1">
        <f>'Alternative 2'!AA25</f>
        <v>1</v>
      </c>
      <c r="I60" s="1"/>
      <c r="J60" s="61">
        <f>'Alternative 2'!P41</f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73">
        <f>IF('Alternative 2'!B43=0,"",'Alternative 2'!B43)</f>
      </c>
      <c r="B61" s="1"/>
      <c r="C61" s="1"/>
      <c r="D61" s="1"/>
      <c r="E61" s="2">
        <f>'Alternative 2'!Y26</f>
        <v>0</v>
      </c>
      <c r="F61" s="1">
        <f>'Alternative 2'!AD26</f>
        <v>1</v>
      </c>
      <c r="G61" s="1">
        <f>'Alternative 2'!AB26*'Alternative 2'!Z26</f>
        <v>1</v>
      </c>
      <c r="H61" s="1">
        <f>'Alternative 2'!AA26</f>
        <v>1</v>
      </c>
      <c r="I61" s="1"/>
      <c r="J61" s="44">
        <f>'Alternative 2'!P43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 t="s">
        <v>107</v>
      </c>
      <c r="I62" s="1"/>
      <c r="J62" s="2">
        <f>'Alternative 2'!P45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 t="s">
        <v>108</v>
      </c>
      <c r="I63" s="1"/>
      <c r="J63" s="2">
        <f>'Alternative 2'!P47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 t="s">
        <v>113</v>
      </c>
      <c r="B66" s="49"/>
      <c r="C66" s="49"/>
      <c r="D66" s="49"/>
      <c r="E66" s="4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49"/>
      <c r="B67" s="49"/>
      <c r="C67" s="49"/>
      <c r="D67" s="49"/>
      <c r="E67" s="4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49"/>
      <c r="B68" s="49"/>
      <c r="C68" s="49"/>
      <c r="D68" s="49"/>
      <c r="E68" s="4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49"/>
      <c r="B69" s="49"/>
      <c r="C69" s="49"/>
      <c r="D69" s="49"/>
      <c r="E69" s="4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49"/>
      <c r="B70" s="49"/>
      <c r="C70" s="49"/>
      <c r="D70" s="49"/>
      <c r="E70" s="4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49"/>
      <c r="B71" s="49"/>
      <c r="C71" s="49"/>
      <c r="D71" s="49"/>
      <c r="E71" s="4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</sheetData>
  <sheetProtection password="C7B0" sheet="1" objects="1" scenarios="1"/>
  <printOptions/>
  <pageMargins left="0.75" right="0.75" top="1" bottom="1" header="0.5" footer="0.5"/>
  <pageSetup fitToHeight="1" fitToWidth="1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Terry Race</cp:lastModifiedBy>
  <cp:lastPrinted>2000-06-16T20:31:36Z</cp:lastPrinted>
  <dcterms:created xsi:type="dcterms:W3CDTF">1999-10-07T14:31:41Z</dcterms:created>
  <dcterms:modified xsi:type="dcterms:W3CDTF">2005-03-30T17:10:29Z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595084250</vt:i4>
  </property>
  <property fmtid="{D5CDD505-2E9C-101B-9397-08002B2CF9AE}" pid="4" name="_EmailSubje">
    <vt:lpwstr>SISL Example</vt:lpwstr>
  </property>
  <property fmtid="{D5CDD505-2E9C-101B-9397-08002B2CF9AE}" pid="5" name="_AuthorEma">
    <vt:lpwstr>Terry.Race@id.usda.gov</vt:lpwstr>
  </property>
  <property fmtid="{D5CDD505-2E9C-101B-9397-08002B2CF9AE}" pid="6" name="_AuthorEmailDisplayNa">
    <vt:lpwstr>Race, Terry - Twin Falls, ID</vt:lpwstr>
  </property>
</Properties>
</file>