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8" firstSheet="5" activeTab="8"/>
  </bookViews>
  <sheets>
    <sheet name="Welcome to A&amp;THEG" sheetId="1" r:id="rId1"/>
    <sheet name="Cropland &amp; Hayland (50%)" sheetId="2" r:id="rId2"/>
    <sheet name="Rangeland (60%)" sheetId="3" r:id="rId3"/>
    <sheet name="Pastureland (50%)" sheetId="4" r:id="rId4"/>
    <sheet name="Upland Woodland (60%)" sheetId="5" r:id="rId5"/>
    <sheet name="Riparian Area (70%)" sheetId="6" r:id="rId6"/>
    <sheet name="Wetland (70%)" sheetId="7" r:id="rId7"/>
    <sheet name="Stream (70%)" sheetId="8" r:id="rId8"/>
    <sheet name="Evaluation Summary" sheetId="9" r:id="rId9"/>
    <sheet name="References" sheetId="10" r:id="rId10"/>
  </sheets>
  <definedNames>
    <definedName name="_xlnm.Print_Area" localSheetId="1">'Cropland &amp; Hayland (50%)'!$A$1:$Q$98</definedName>
    <definedName name="_xlnm.Print_Area" localSheetId="8">'Evaluation Summary'!$A$1:$M$119</definedName>
    <definedName name="_xlnm.Print_Area" localSheetId="3">'Pastureland (50%)'!$A$1:$R$98</definedName>
    <definedName name="_xlnm.Print_Area" localSheetId="5">'Riparian Area (70%)'!$A$1:$R$163</definedName>
    <definedName name="_xlnm.Print_Area" localSheetId="7">'Stream (70%)'!$A$1:$I$57</definedName>
    <definedName name="_xlnm.Print_Area" localSheetId="4">'Upland Woodland (60%)'!$A$1:$R$111</definedName>
    <definedName name="_xlnm.Print_Area" localSheetId="0">'Welcome to A&amp;THEG'!$A$1:$I$79</definedName>
    <definedName name="_xlnm.Print_Area" localSheetId="6">'Wetland (70%)'!$A$1:$R$100</definedName>
    <definedName name="Z_443AFAD0_A734_11D3_B6B4_00508B0121C8_.wvu.Rows" localSheetId="4" hidden="1">'Upland Woodland (60%)'!$55:$57</definedName>
  </definedNames>
  <calcPr fullCalcOnLoad="1"/>
</workbook>
</file>

<file path=xl/sharedStrings.xml><?xml version="1.0" encoding="utf-8"?>
<sst xmlns="http://schemas.openxmlformats.org/spreadsheetml/2006/main" count="1408" uniqueCount="782">
  <si>
    <t>If there was no historic surface water features present on the evaluation unit, the landowner is at</t>
  </si>
  <si>
    <t xml:space="preserve">the RMS level, although in areas where water is a limiting factor, every effort should be made to </t>
  </si>
  <si>
    <t xml:space="preserve">features present on the site and they have been detrimentally impacted due to human and/or </t>
  </si>
  <si>
    <t>livestock abuse, the landowner will have to correct the problems before an RMS is achieved.</t>
  </si>
  <si>
    <t>&lt;.6</t>
  </si>
  <si>
    <t>PROCEDURE:</t>
  </si>
  <si>
    <t xml:space="preserve">    4 = One brushpile per 10 acres.  Minimum size as above.  The pile</t>
  </si>
  <si>
    <t xml:space="preserve">          from a water source.</t>
  </si>
  <si>
    <t xml:space="preserve">    1 = No openings meeting above criteria, or larger than 1500 feet across  </t>
  </si>
  <si>
    <t xml:space="preserve">          and/or occupying more than 33% of the forest.</t>
  </si>
  <si>
    <t xml:space="preserve">    6 = Enhanced water availability and water quality on evaluation area</t>
  </si>
  <si>
    <t xml:space="preserve">         and/or livestock use.</t>
  </si>
  <si>
    <t xml:space="preserve">            75-100% of the site index height for the soil type.</t>
  </si>
  <si>
    <t xml:space="preserve">            50-74% of the site index height for the soil type.</t>
  </si>
  <si>
    <t>Bates, Ken, B. Barnard, B. Heiner, P. Klavas, and P. Powers. 1999.  Fish Passage Design</t>
  </si>
  <si>
    <t>Peterson, N., A. Hendry and Dr. T. Quinn. 1992. Assessment of Cumulative Effects on Salmonid</t>
  </si>
  <si>
    <t>Habitat: Some Suggested Parameters and Target Conditions.</t>
  </si>
  <si>
    <t>Riparian Forest</t>
  </si>
  <si>
    <t xml:space="preserve">            25-49% of the site index height for the soil type.</t>
  </si>
  <si>
    <t xml:space="preserve">            than 25% of the site index height for the soil type.</t>
  </si>
  <si>
    <t xml:space="preserve">      4 = No livestock use</t>
  </si>
  <si>
    <t xml:space="preserve">      3 = Proper use with a prescribed grazing system applied.</t>
  </si>
  <si>
    <t xml:space="preserve">      1 = Improper use, with or without system.</t>
  </si>
  <si>
    <t xml:space="preserve">      4 = Diverse mixture of tree heights and diameters, mixed tree species</t>
  </si>
  <si>
    <t xml:space="preserve">      3 = Diverse mixture of tree height and diameters dominated by 1 or 2</t>
  </si>
  <si>
    <t xml:space="preserve">      1 = Uniform height and diameters dominated by 1 or 2 tree species. </t>
  </si>
  <si>
    <t xml:space="preserve">      1 = No snags or snags less than 6 inch dbh.</t>
  </si>
  <si>
    <t xml:space="preserve">      8 = More than 4 snags, greater than 20 inch dbh and 60 feet height</t>
  </si>
  <si>
    <t xml:space="preserve">    1 = Natural surface or subsurface flow patterns are severely altered by </t>
  </si>
  <si>
    <t xml:space="preserve">          disturbance. Seldom saturated at or near the surface. Obvious shift</t>
  </si>
  <si>
    <t>Crop Rotation and Plant Cover</t>
  </si>
  <si>
    <t xml:space="preserve">         or greater than 2.5% of field in winter food plots or tree/shrub planting;</t>
  </si>
  <si>
    <t xml:space="preserve">        or 0.5 to 2.5% of field in winter food plots or tree/shrub planting;</t>
  </si>
  <si>
    <r>
      <t xml:space="preserve">Tree/Shrub Planting </t>
    </r>
    <r>
      <rPr>
        <sz val="10"/>
        <rFont val="Arial"/>
        <family val="2"/>
      </rPr>
      <t>is an area within the cropland field that has been planted for wildlife</t>
    </r>
  </si>
  <si>
    <t>harvest unit</t>
  </si>
  <si>
    <t>Uneven-age</t>
  </si>
  <si>
    <t>livestock forage. Livestock grazing can affect</t>
  </si>
  <si>
    <t xml:space="preserve">    1 = One dominant species of plant, whether interspersed with open water</t>
  </si>
  <si>
    <t xml:space="preserve">          open water.</t>
  </si>
  <si>
    <t xml:space="preserve">    4 = No livestock use</t>
  </si>
  <si>
    <t xml:space="preserve">    3 = Proper use with a prescribed grazing system applied.</t>
  </si>
  <si>
    <t xml:space="preserve">    2 = Moderate use, no prescribed grazing system.</t>
  </si>
  <si>
    <t>United States Forest Service.  1993a.  Region 6 Interim Old Growth Definition for Douglas Fir Series,</t>
  </si>
  <si>
    <t>Grand Fir/White Fir Series, Interior Douglar Fir Series, Lodgepole Pine Series, Pacific Silver Fir</t>
  </si>
  <si>
    <t xml:space="preserve">Series, Ponderosa Pine Series, Port-Orford-Cedar and tanoak (Redwood) Series, Subalpine Fir </t>
  </si>
  <si>
    <t>Series, Western Hemlock Series.  USDA Forest Service.</t>
  </si>
  <si>
    <t>Upland Woodland Continued</t>
  </si>
  <si>
    <t>Wetland Continued</t>
  </si>
  <si>
    <t>Oregon and Washington. U.S. Forest Service, Pacific Northwest Region. June. 332 Pages.</t>
  </si>
  <si>
    <t>Scott, V.E. 1979.  Bird Response to Snag Removal in Ponderosa Pine. Journal of Forestry 77:26-28.</t>
  </si>
  <si>
    <t>Natural understory vegetation provides little</t>
  </si>
  <si>
    <t>understory vegetation composition.  Consider</t>
  </si>
  <si>
    <t>tree health, soil compaction, erosion, and</t>
  </si>
  <si>
    <t>incorporating only a small portion of a woodlot</t>
  </si>
  <si>
    <t>jeopardizing the entire stand.</t>
  </si>
  <si>
    <t>and shelter from adverse weather without</t>
  </si>
  <si>
    <t>Maximum Forest Diversity</t>
  </si>
  <si>
    <t>stands. In natural functioning riparian ecosystems, insects, disease, flooding, fire, erosion, and</t>
  </si>
  <si>
    <t>natural riparian communities contain several species of trees, shrubs, and herbaceous vegetation.</t>
  </si>
  <si>
    <t>Riparian areas should have multiple canopy layers which will provide varied habitat niches for many</t>
  </si>
  <si>
    <t xml:space="preserve">understory growth can be highly variable. </t>
  </si>
  <si>
    <r>
      <t xml:space="preserve">species of wildlife. </t>
    </r>
    <r>
      <rPr>
        <i/>
        <sz val="10"/>
        <color indexed="12"/>
        <rFont val="Arial"/>
        <family val="2"/>
      </rPr>
      <t xml:space="preserve">An exception to multiple canopy layers is ponderosa pine forests where </t>
    </r>
  </si>
  <si>
    <t>travel routes. Decomposing wood on the riparian forest floor is a habitat element for birds, small</t>
  </si>
  <si>
    <t>This is also important habitat for wildlife.  The riparian forest habitat area encompasses the entire</t>
  </si>
  <si>
    <t xml:space="preserve">changes in ownership.  For example: if a property line runs down the center of the stream, then </t>
  </si>
  <si>
    <t>critical to stream habitat during the summer because it provides shade to keep water cool, which</t>
  </si>
  <si>
    <t>decay stages should be encouraged.  Snags can be created by killing live trees using various</t>
  </si>
  <si>
    <t>Wildlife values provided by brush piles include the following: concealment, escape and</t>
  </si>
  <si>
    <t>possible to create travelways, improving wildlife use.  Make sure brushpiles have some space</t>
  </si>
  <si>
    <t>pests such as the bark beetle.</t>
  </si>
  <si>
    <t>Caution should be used in areas where brush piles may harbor disease agents and insect</t>
  </si>
  <si>
    <t>Clear-cut or</t>
  </si>
  <si>
    <t xml:space="preserve">Maximum distance from the approximate center of the evaluation area to a different habitat type with </t>
  </si>
  <si>
    <t xml:space="preserve">a score at an RMS level or above. This element is intended to determine the average distance from </t>
  </si>
  <si>
    <t xml:space="preserve">the most open area to the nearest protective cover for wildlife.  The measurement is to be taken from </t>
  </si>
  <si>
    <t xml:space="preserve">the point in the cropland or hayland that is farthest from another habitat type that would meet an RMS </t>
  </si>
  <si>
    <t xml:space="preserve">the point in the pastureland that is farthest from another habitat type that would meet an RMS </t>
  </si>
  <si>
    <t>level or above.  Other habitat may be woodland or riparian at least 1% of evaluation area size,</t>
  </si>
  <si>
    <r>
      <t>or</t>
    </r>
    <r>
      <rPr>
        <sz val="10"/>
        <rFont val="Arial"/>
        <family val="2"/>
      </rPr>
      <t xml:space="preserve"> rangeland, wetland, or unharvested pastureland (refer to the Harvest Rotation Criteria) at least 2%</t>
    </r>
  </si>
  <si>
    <t>Left Bank</t>
  </si>
  <si>
    <t>Width:</t>
  </si>
  <si>
    <t>Length:</t>
  </si>
  <si>
    <t xml:space="preserve">1) Identify all areas in the Evaluation Area as cropland, woodland, rangeland, pasture, hayland, </t>
  </si>
  <si>
    <t>decay stages should be encouraged.  Snags can be created from killing live trees using various</t>
  </si>
  <si>
    <t>Note: When determining downed woody material and snag densities utilize a sampling method</t>
  </si>
  <si>
    <t>acceptable and nutritious food sources and can include forage, twigs, leaves, seeds, nectar, fruits,</t>
  </si>
  <si>
    <t>component for ground-nesting birds in the spring, whereas a woody species in the same community</t>
  </si>
  <si>
    <t xml:space="preserve">Another example is a rangeland community composed primarily of grasses. This community will </t>
  </si>
  <si>
    <t xml:space="preserve">    4 = Harvested according to prescribed grazing or mechanical forage</t>
  </si>
  <si>
    <t xml:space="preserve">          harvest as a wildlife improvement tool, or left unharvested.</t>
  </si>
  <si>
    <t xml:space="preserve">          mechanical forage harvest as a wildlife improvement tool.</t>
  </si>
  <si>
    <t xml:space="preserve">quality wildlife food and cover. Pastures which are either over or under-utilized can be less  </t>
  </si>
  <si>
    <t>expected in a particular Evaluation Area.</t>
  </si>
  <si>
    <t>When using habitats which not on the landowner's property has undisturbed cover, the</t>
  </si>
  <si>
    <t xml:space="preserve">Pastureland which is composed of many herbaceous plant types provides the largest food </t>
  </si>
  <si>
    <t>selection for a variety of wildlife species. The most desirable pasture stands have a mixture of</t>
  </si>
  <si>
    <t>It is important to provide herbaceous vegetation that is dense enough to facilitate</t>
  </si>
  <si>
    <t>Undisturbed grassland is a critical element in the success of ground-nesting birds.</t>
  </si>
  <si>
    <t>nest-building, camouflage, and thermal protection for both adult and juvenile birds.</t>
  </si>
  <si>
    <t xml:space="preserve">A less desired, but still functional cover type, is an undisturbed area of woody shrubs and other </t>
  </si>
  <si>
    <t>dense, low-growing vegetation. Vegetation should be left undisturbed in early fall to promote the</t>
  </si>
  <si>
    <t>growth of suitable nesting cover by the spring. Most ground-nesting birds have completed their</t>
  </si>
  <si>
    <t xml:space="preserve">nesting cycles by mid-July.  The planner has the option of planning the total percentage or the </t>
  </si>
  <si>
    <t xml:space="preserve">    6 = Diverse mixture of tree heights and diameters, multiple tree species</t>
  </si>
  <si>
    <t xml:space="preserve">    2 = Less than three logs per acre that are a minimum 12 inches in</t>
  </si>
  <si>
    <t xml:space="preserve">          of decay and no longer possess limbs or retain any bark.</t>
  </si>
  <si>
    <t xml:space="preserve">          diameter and greater than 20 feet or logs present are in late stages</t>
  </si>
  <si>
    <t xml:space="preserve">    7 = Two to four snags more than 20 inch dbh and/or 5 snags 8-20 inch</t>
  </si>
  <si>
    <r>
      <t xml:space="preserve">         dbh and a minimum height of 20 feet, per acre. </t>
    </r>
    <r>
      <rPr>
        <i/>
        <sz val="10"/>
        <rFont val="Arial"/>
        <family val="2"/>
      </rPr>
      <t>(No bark requirement)</t>
    </r>
  </si>
  <si>
    <t xml:space="preserve">          10 feet.</t>
  </si>
  <si>
    <t xml:space="preserve">    6 = Three to five snags per acre 6-12 inch dbh and a minimum height of</t>
  </si>
  <si>
    <t xml:space="preserve">          is more than 200 feet from other cover, but less than 1000 feet</t>
  </si>
  <si>
    <t xml:space="preserve">          greater than 1000 feet from a water source.</t>
  </si>
  <si>
    <t xml:space="preserve">    1 = No brushpiles present within the Evaluation Area, or brushpiles</t>
  </si>
  <si>
    <t xml:space="preserve">    2 = Few openings that meet above criteria on less than 5% of area.</t>
  </si>
  <si>
    <t xml:space="preserve">         total area and none more than 750 feet across.</t>
  </si>
  <si>
    <t xml:space="preserve">          shrubs occupying 5-33% of total area, none more than 1500 feet across.</t>
  </si>
  <si>
    <t>then please complete the riparian section of this Habitat Evaluation Guide.</t>
  </si>
  <si>
    <t>woody vegetation along the water source.</t>
  </si>
  <si>
    <t xml:space="preserve">Cropland and Hayland is land on which growing crops or producing hay is the primary objective. </t>
  </si>
  <si>
    <r>
      <t>or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rangeland, wetland, or unharvested pastureland at least 2% of the evaluation area size.  The percent</t>
    </r>
  </si>
  <si>
    <t xml:space="preserve">of area considered to be other habitat can be calculated by dividing the other habitat acres by the </t>
  </si>
  <si>
    <r>
      <t xml:space="preserve">acres of cropland or hayland in the Evaluation Area multiplied by 100. </t>
    </r>
    <r>
      <rPr>
        <sz val="10"/>
        <color indexed="12"/>
        <rFont val="Arial"/>
        <family val="2"/>
      </rPr>
      <t xml:space="preserve"> See above acreage calculator</t>
    </r>
    <r>
      <rPr>
        <sz val="10"/>
        <rFont val="Arial"/>
        <family val="2"/>
      </rPr>
      <t>.</t>
    </r>
  </si>
  <si>
    <t>Landowner/operator:</t>
  </si>
  <si>
    <t>Evaluator:</t>
  </si>
  <si>
    <t>Stream Name:</t>
  </si>
  <si>
    <t>Stream Width:</t>
  </si>
  <si>
    <t>Tributary to:</t>
  </si>
  <si>
    <t>Prichard, Don, et. Al..  1998.  Riparian Area Management, Technical Reference 1737-15, USDI-BLM</t>
  </si>
  <si>
    <t>Denver, Colorado.  126 Pages.</t>
  </si>
  <si>
    <t xml:space="preserve">1993.  Restoring Wetlands in Washington, A guidebook for Wetland Restoration, Planning and </t>
  </si>
  <si>
    <t>#93-17.  109 Pages.</t>
  </si>
  <si>
    <t>Implementation.  Washington State Department of Ecology, Olympia, Washington, Publication</t>
  </si>
  <si>
    <t>in consecutive seasons or simultaneously in separate areas (strip cropping).</t>
  </si>
  <si>
    <t>Wildlife Society.  686 Pages.</t>
  </si>
  <si>
    <t>Oregon and Washington. U.S.Forest Service, Pacific Northwest Region. June. 332 Pages.</t>
  </si>
  <si>
    <t xml:space="preserve">Fazio, James R. and Kristin R. Aufdenberg. 1985. The Woodland Steward: A Practical Guide to the  </t>
  </si>
  <si>
    <t>Management of Small Private Forests. The Woodland Press. 211 Pages.</t>
  </si>
  <si>
    <t>This Page is blank</t>
  </si>
  <si>
    <t>Please send comments to:</t>
  </si>
  <si>
    <t>assessment of habitat which supports multiple species.  If an Evaluation Area is to be intensively</t>
  </si>
  <si>
    <t>one field at random to represent that landuse.  If the Evaluation Area has fields of the same habitat</t>
  </si>
  <si>
    <t>management plan (Planned A and Planned B).  Management may include conservation practices</t>
  </si>
  <si>
    <t xml:space="preserve">         per acre estimate.</t>
  </si>
  <si>
    <t xml:space="preserve">Additionally, irregular shaped openings increase the amount of edge which is important to </t>
  </si>
  <si>
    <t>wildlife.</t>
  </si>
  <si>
    <t>Fish &amp; Wildlife Habitat Evaluation Summary</t>
  </si>
  <si>
    <t>be the desired future plant community.</t>
  </si>
  <si>
    <t>Crop rotation and plant residue cover</t>
  </si>
  <si>
    <t>Wildlife drinking water</t>
  </si>
  <si>
    <t>Wildlife food source</t>
  </si>
  <si>
    <t>Grazing system</t>
  </si>
  <si>
    <t>Plant community</t>
  </si>
  <si>
    <t>Plant diversity</t>
  </si>
  <si>
    <t>Harvest rotation</t>
  </si>
  <si>
    <t>Forest diversity</t>
  </si>
  <si>
    <t>Downed woody material</t>
  </si>
  <si>
    <t>Brush piles</t>
  </si>
  <si>
    <t>Forest openings</t>
  </si>
  <si>
    <t>Riparian width</t>
  </si>
  <si>
    <t>Bank stability</t>
  </si>
  <si>
    <t>Water regime</t>
  </si>
  <si>
    <t xml:space="preserve">Plant diversity </t>
  </si>
  <si>
    <t>Planned A</t>
  </si>
  <si>
    <t>Planned B</t>
  </si>
  <si>
    <t>Score:</t>
  </si>
  <si>
    <t>Percent</t>
  </si>
  <si>
    <t>Left bank and right bank are to be determined by looking downstream.</t>
  </si>
  <si>
    <t xml:space="preserve">extent of vegetation adapted to wet conditions as well as adjacent upland forest communities that </t>
  </si>
  <si>
    <t>Riparian forest habitat includes the area beginning at the ordinary high water line and extends to</t>
  </si>
  <si>
    <t>Riparian Forest Width</t>
  </si>
  <si>
    <t xml:space="preserve">can be used to evaluate habitat on different land uses including, cropland &amp; hayland, rangeland, </t>
  </si>
  <si>
    <t>This Habitat Evaluation Guide is designed to provide the NRCS planner with a relatively</t>
  </si>
  <si>
    <t>the quality criteria outlined in the Field Office Technical Guide.</t>
  </si>
  <si>
    <t>Do not complete the riparian section if the site did not historically support</t>
  </si>
  <si>
    <t xml:space="preserve">    4 = Moderate use, with or without prescribed grazing system.</t>
  </si>
  <si>
    <t xml:space="preserve">      2 = Moderate use, with or without prescribed grazing system.</t>
  </si>
  <si>
    <t xml:space="preserve">            (Includes EA's where ponderosa pine is the sole climax species.)</t>
  </si>
  <si>
    <t>source.</t>
  </si>
  <si>
    <t xml:space="preserve">Noxious weeds are not a suitable substitute for native plants when planning for a wildlife food </t>
  </si>
  <si>
    <t xml:space="preserve">      interspersion of grasses, forbs, and, where adapted, shrubs and/or trees.</t>
  </si>
  <si>
    <t xml:space="preserve">    6 = Vegetation a complex mosaic of desirable plant communities with an </t>
  </si>
  <si>
    <t>Desirable plant communities are those which are not dominated by invasive species.</t>
  </si>
  <si>
    <t>roots, etc. Higher plant diversity will also provide greater value to wildlife. Palatable plant material</t>
  </si>
  <si>
    <t>percentage should be estimated by weight or ocular estimate.</t>
  </si>
  <si>
    <t xml:space="preserve">    6 = Irregularly shaped openings well interspersed throughout the stand,</t>
  </si>
  <si>
    <t xml:space="preserve">         or greater than 10% of cropland fields flooded during waterfowl migration.</t>
  </si>
  <si>
    <t xml:space="preserve">        or root/tuber crops; or orchards, vineyards and cane berries.</t>
  </si>
  <si>
    <t>tall wheatgrass</t>
  </si>
  <si>
    <t>sedges, rushes, quaking aspen, willow</t>
  </si>
  <si>
    <t>reed canarygrass</t>
  </si>
  <si>
    <t xml:space="preserve">          forb species are at least 3.  </t>
  </si>
  <si>
    <r>
      <t xml:space="preserve">          moderate, grass species dominated by more than 1 species, </t>
    </r>
    <r>
      <rPr>
        <b/>
        <sz val="10"/>
        <color indexed="48"/>
        <rFont val="Arial"/>
        <family val="2"/>
      </rPr>
      <t>and</t>
    </r>
  </si>
  <si>
    <t>forest health.  Careful evaluation of these factors should be performed before selecting</t>
  </si>
  <si>
    <t xml:space="preserve">a score at an RMS level or above. This element is intended to determine the maximum distance from </t>
  </si>
  <si>
    <t xml:space="preserve">encourage the landowner to develop supplemental watering sites. If there were historical water </t>
  </si>
  <si>
    <t>See note in Pastureland also.</t>
  </si>
  <si>
    <t>the use of the habitat before vegetation has regrown.  Location of brush piles is also important.</t>
  </si>
  <si>
    <t>They should be on the edge or within a couple hundred feet of feeding and/or watering areas,</t>
  </si>
  <si>
    <t xml:space="preserve">or along travel lanes.  By placing them at intervals between water and feeding areas it is </t>
  </si>
  <si>
    <t>Site Index Height</t>
  </si>
  <si>
    <t>The presence of trees which can achieve the site index height have the greatest opportunity to</t>
  </si>
  <si>
    <t>provide shade and thermal buffering to the stream, lake or wetland.  Thermal buffering is especially</t>
  </si>
  <si>
    <t>increases dissolved oxygen, and limits algal and submerged vegetative growth.  In winter, riparian</t>
  </si>
  <si>
    <t>Cropland &amp; Hayland</t>
  </si>
  <si>
    <t>Distance to undisturbed cover</t>
  </si>
  <si>
    <t>Harvesting system</t>
  </si>
  <si>
    <t>removing entire underground drainage system, recreating natural topography).</t>
  </si>
  <si>
    <t xml:space="preserve">smartweed, bulrush, cattail, burreed, spikerush </t>
  </si>
  <si>
    <t>red-osier dogwood, willow, black hawthorn</t>
  </si>
  <si>
    <t>red-osier dogwood, willow, black cottonwood</t>
  </si>
  <si>
    <t>Douglas fir, snowberry</t>
  </si>
  <si>
    <t xml:space="preserve">Plant Diversity section of the Wetland Evaluation is designed to consider this characteristic of </t>
  </si>
  <si>
    <t>Well Interspersed</t>
  </si>
  <si>
    <t>Poorly Interspersed</t>
  </si>
  <si>
    <t>Herbaceous vegetation</t>
  </si>
  <si>
    <t>Woody vegetation</t>
  </si>
  <si>
    <t xml:space="preserve">Water </t>
  </si>
  <si>
    <t>If improperly managed, livestock presence in aquatic habitats can have negative impacts on all</t>
  </si>
  <si>
    <t>habitat elements.  These impacts can include, but are not limited to decreases in surface water</t>
  </si>
  <si>
    <t>and their associated buffer areas.</t>
  </si>
  <si>
    <t>When managed properly, livestock can be used as a management tool in areas where invasive</t>
  </si>
  <si>
    <t>vegetation will outcompete native species.</t>
  </si>
  <si>
    <t xml:space="preserve">determine the home range of most animals, defining its shape and size.  Many species of </t>
  </si>
  <si>
    <t>a given area will strongly affect the diversity and population size of a species.  Water will even</t>
  </si>
  <si>
    <t>planted which have the potential to reach similar heights. If the soil does not have a site index</t>
  </si>
  <si>
    <t>species, determine the tallest tree (preferably conifer but deciduous ok) that would grow on the soil.</t>
  </si>
  <si>
    <t xml:space="preserve">If the site will not support site index species as listed in the soil survey, alternative species can be </t>
  </si>
  <si>
    <t>2. Determine site index species and potential height.</t>
  </si>
  <si>
    <t xml:space="preserve">If woody vegetation is planned on a site that is currently without, evaluate future snag density based </t>
  </si>
  <si>
    <t xml:space="preserve">Bird boxes are not a substitute for long term snag production. </t>
  </si>
  <si>
    <t xml:space="preserve">on the potential for these trees to naturally become snags. A landowner can meet an RMS for </t>
  </si>
  <si>
    <t>snags by planting trees which have the potential to meet the RMS size criteria.</t>
  </si>
  <si>
    <t xml:space="preserve">When evaluating this element, count all snags which are within the riparian area as defined in </t>
  </si>
  <si>
    <t xml:space="preserve">the riparian width question. For example, if the landowner currently has a 5 foot riparian buffer and </t>
  </si>
  <si>
    <t>within 25 feet of the waterbody.</t>
  </si>
  <si>
    <t xml:space="preserve">they need to increase the buffer to 25 feet to meet local regulations (RMS level), evaluate all snags </t>
  </si>
  <si>
    <t xml:space="preserve">    2 = Uniform mixture of grasses, edible forbs, diversity of species</t>
  </si>
  <si>
    <t xml:space="preserve">For example, if the evaluation area is 20 acres, a 0.2 ac wetland and a 0.2 ac woodland can be </t>
  </si>
  <si>
    <t xml:space="preserve">combined to meet the 2% "other habitat" requirement. If these other habitats were 500 feet away </t>
  </si>
  <si>
    <t>from the center of the pasture and both met an RMS level, the landowner would score an 8.</t>
  </si>
  <si>
    <t xml:space="preserve">    6 = Five logs per acre that are a minimum 12 inches in diameter</t>
  </si>
  <si>
    <t xml:space="preserve">          and greater than 20 feet in length.  For optimal benefit the log </t>
  </si>
  <si>
    <t xml:space="preserve">          should have some of its limbs and bark remaining.</t>
  </si>
  <si>
    <t xml:space="preserve">           talus slope, then base the Woodland calculations on 100 acres.</t>
  </si>
  <si>
    <r>
      <t xml:space="preserve">sedimentation will limit the use of a water source by wildlife.  </t>
    </r>
    <r>
      <rPr>
        <sz val="10"/>
        <color indexed="12"/>
        <rFont val="Arial"/>
        <family val="2"/>
      </rPr>
      <t>Evaluate water quality according to</t>
    </r>
  </si>
  <si>
    <t>or state forest harvest regulations.</t>
  </si>
  <si>
    <t>biologist before planning to the RMS level. Utilization of onsite material may be a conflict with local</t>
  </si>
  <si>
    <t>Habitat Guide.  If downed woody material is identified as a missing component, consult a wildlife</t>
  </si>
  <si>
    <t>serves several important instream functions which are discussed in the Instream portion of this</t>
  </si>
  <si>
    <t>water or by falling directly into the stream to become large woody debris. Large woody debris</t>
  </si>
  <si>
    <t>wood is its potential to be transported into the stream channel by overland movement from flood</t>
  </si>
  <si>
    <t xml:space="preserve">        or 2.5 to 10% of cropland fields flooded during waterfowl migration.</t>
  </si>
  <si>
    <t xml:space="preserve">     4 = Continuous row crop; or small grain/lentils; or small grain/fallow;</t>
  </si>
  <si>
    <t xml:space="preserve">      2 = Greater than 2640 feet.</t>
  </si>
  <si>
    <t xml:space="preserve">      4 = 1320 feet to 2640 feet.</t>
  </si>
  <si>
    <t xml:space="preserve">      6 = 660 feet to 1320 feet.</t>
  </si>
  <si>
    <t xml:space="preserve">      8 = 330 feet to 660 feet.</t>
  </si>
  <si>
    <t xml:space="preserve">    10 = Less than 330 feet.</t>
  </si>
  <si>
    <t xml:space="preserve">    7 = No till and not grazed; or residue greater than 50%</t>
  </si>
  <si>
    <t xml:space="preserve">    5 = Residue greater than 50%.</t>
  </si>
  <si>
    <t xml:space="preserve">    4 = Residue 30 to 50%; or food plot, grassy cover, or</t>
  </si>
  <si>
    <t xml:space="preserve">    1 = Residue less than 30%.</t>
  </si>
  <si>
    <t xml:space="preserve">          (guzzlers, spring development, wells, livestock exclusion,</t>
  </si>
  <si>
    <t xml:space="preserve">          elimination of agricultural runoff into surface water bodies,etc.)</t>
  </si>
  <si>
    <t xml:space="preserve">          and/or livestock use.</t>
  </si>
  <si>
    <t xml:space="preserve">resting areas, and thermal protection. It is critical for wildlife to be able to take cover in diverse </t>
  </si>
  <si>
    <t>of trees, shrubs and herbaceous vegetation.  In forests managed for timber harvesting, even-aged</t>
  </si>
  <si>
    <t>within for movement, while still providing protection from predators.</t>
  </si>
  <si>
    <t xml:space="preserve">           steep slopes or cliffs.  They are considered to be a priority habitat by the Washington </t>
  </si>
  <si>
    <t xml:space="preserve">  Note: Talus slopes are composed of dislodged rock fragments that accumulate at the base of</t>
  </si>
  <si>
    <t xml:space="preserve">           growth desired under this category.  For this reason do not include them in making Forest</t>
  </si>
  <si>
    <t xml:space="preserve">           Department of Fish &amp; Wildlife, however, they do not provide the herbaceous understory</t>
  </si>
  <si>
    <t>Present Condition:</t>
  </si>
  <si>
    <t>Weighted</t>
  </si>
  <si>
    <t>Evaluation Area</t>
  </si>
  <si>
    <t xml:space="preserve"> Habitat Type</t>
  </si>
  <si>
    <t>Score</t>
  </si>
  <si>
    <t>X</t>
  </si>
  <si>
    <t>=</t>
  </si>
  <si>
    <t>Wetland</t>
  </si>
  <si>
    <t>Stream</t>
  </si>
  <si>
    <t>Totals</t>
  </si>
  <si>
    <t>Planned A Condition:</t>
  </si>
  <si>
    <t>Planned B Condition:</t>
  </si>
  <si>
    <r>
      <t xml:space="preserve">For more information please refer to Cropland Criteria: </t>
    </r>
    <r>
      <rPr>
        <u val="single"/>
        <sz val="10"/>
        <color indexed="10"/>
        <rFont val="Arial"/>
        <family val="2"/>
      </rPr>
      <t>Distance to Undisturbed Cover.</t>
    </r>
  </si>
  <si>
    <t>Soil Type:</t>
  </si>
  <si>
    <t>Tree Species:</t>
  </si>
  <si>
    <t>Height:</t>
  </si>
  <si>
    <t>Feet</t>
  </si>
  <si>
    <t xml:space="preserve">    5 = Multiple species of emergent, aquatic, or woody vegetation or a</t>
  </si>
  <si>
    <t xml:space="preserve">    4 = Multiple species of emergent, aquatic, or woody vegetation or a </t>
  </si>
  <si>
    <t xml:space="preserve">          combination of community types. Vegetation is well interspersed with</t>
  </si>
  <si>
    <t xml:space="preserve">          open water. </t>
  </si>
  <si>
    <t xml:space="preserve">    3 = Two or three dominant species of any community type well </t>
  </si>
  <si>
    <t xml:space="preserve">          areas where ponderosa pine is the sole climax species).</t>
  </si>
  <si>
    <t xml:space="preserve">    4 = Diverse mixture of tree height and diameters dominated by 1 or 2</t>
  </si>
  <si>
    <t xml:space="preserve">          (Includes evaluation areas where ponderosa pine is the sole climax</t>
  </si>
  <si>
    <t xml:space="preserve">    2 = Uniform stand height and diameters with more than 80%</t>
  </si>
  <si>
    <t xml:space="preserve">          stocking of 1 or 2 tree species.</t>
  </si>
  <si>
    <t xml:space="preserve">          species.)</t>
  </si>
  <si>
    <t xml:space="preserve">    2 = Improper use, with or without system.</t>
  </si>
  <si>
    <t xml:space="preserve">          system applied. </t>
  </si>
  <si>
    <t xml:space="preserve">          missing limbs or losing bark.</t>
  </si>
  <si>
    <t xml:space="preserve">    1 = No snags or snags less than 6 inch dbh.</t>
  </si>
  <si>
    <t xml:space="preserve">          per acre.  Snags will have at least 50% of bark loosened yet </t>
  </si>
  <si>
    <t xml:space="preserve">    8 = More than 4 snags, greater than 20 inch dbh and 60 feet height</t>
  </si>
  <si>
    <t xml:space="preserve">          affixed to the trunk.</t>
  </si>
  <si>
    <t>Livestock should be excluded from aquatic habitats and their associated buffer areas.</t>
  </si>
  <si>
    <t xml:space="preserve">during different seasons to complete their lifecycles. Herbaceous vegetation can be a critical cover </t>
  </si>
  <si>
    <r>
      <t xml:space="preserve">of evaluation area size. </t>
    </r>
    <r>
      <rPr>
        <sz val="10"/>
        <color indexed="12"/>
        <rFont val="Arial"/>
        <family val="2"/>
      </rPr>
      <t xml:space="preserve"> See above acreage calculator.</t>
    </r>
  </si>
  <si>
    <t xml:space="preserve">          interspersed with diverse understory vegetation (includes evaluation</t>
  </si>
  <si>
    <t xml:space="preserve">          tree species; interspersion and/or understory diversity is low or absent.</t>
  </si>
  <si>
    <t>and windthrow damage all contribute to create a multi-aged stand consisting of many species</t>
  </si>
  <si>
    <r>
      <t xml:space="preserve">seedlings, and mycorrhizal fungi growth mediums. </t>
    </r>
    <r>
      <rPr>
        <i/>
        <u val="single"/>
        <sz val="10"/>
        <color indexed="12"/>
        <rFont val="Arial"/>
        <family val="2"/>
      </rPr>
      <t xml:space="preserve"> Logs which have begun decomposition but</t>
    </r>
  </si>
  <si>
    <t>implemented in the past. Examples: old drain tile, poorly maintained ditches, breached dikes.</t>
  </si>
  <si>
    <t>cattails, bulrushes, sedges</t>
  </si>
  <si>
    <t>sedges, rushes, bulrushes</t>
  </si>
  <si>
    <t xml:space="preserve">          a combination of communities.  Vegetation is poorly interspersed with </t>
  </si>
  <si>
    <t>Bankfull</t>
  </si>
  <si>
    <t>Flow Rate:</t>
  </si>
  <si>
    <t>High, Medium, Low</t>
  </si>
  <si>
    <t xml:space="preserve">          to less water-dependant plants in vegetative community.</t>
  </si>
  <si>
    <t xml:space="preserve">          livestock disturbance, but hydrology functioning on its own. </t>
  </si>
  <si>
    <t xml:space="preserve">          altered by human and/or livestock disturbance.  </t>
  </si>
  <si>
    <t>An RMS can be achieved by making small changes to restore hydrology (i.e. installing a seasonal</t>
  </si>
  <si>
    <t>category can be attained by making drastic changes to restore hydrology (i.e. filling entire ditch,</t>
  </si>
  <si>
    <t>Use other wetlands within the same drainage area as a reference to determine if the plants currently</t>
  </si>
  <si>
    <t>found on the site are less water dependent then those which would have been found historically.</t>
  </si>
  <si>
    <t>These are only examples; there are other plant community shifts possible.  When planning</t>
  </si>
  <si>
    <t>wetland restoration or enhancement, the communities listed above under "Historical" may not</t>
  </si>
  <si>
    <t>wetlands.  Additionally, this section addresses the interspersion of diverse plant communities with</t>
  </si>
  <si>
    <r>
      <t>Emergent vegetation</t>
    </r>
    <r>
      <rPr>
        <sz val="10"/>
        <rFont val="Arial"/>
        <family val="0"/>
      </rPr>
      <t xml:space="preserve"> includes non-woody vegetation such as cattails, grasses, sedges, rushes, </t>
    </r>
  </si>
  <si>
    <t>bulrushes, and certain forbs.</t>
  </si>
  <si>
    <r>
      <t>include water lilies, pondweed, and duckweed.</t>
    </r>
    <r>
      <rPr>
        <i/>
        <u val="single"/>
        <sz val="10"/>
        <color indexed="10"/>
        <rFont val="Arial"/>
        <family val="2"/>
      </rPr>
      <t xml:space="preserve"> Algae is not considered aquatic vegetation.</t>
    </r>
  </si>
  <si>
    <r>
      <t>Woody vegetation</t>
    </r>
    <r>
      <rPr>
        <sz val="10"/>
        <rFont val="Arial"/>
        <family val="0"/>
      </rPr>
      <t xml:space="preserve"> includes shrubs and trees, such as spirea, salmonberry, willow, and alder.</t>
    </r>
  </si>
  <si>
    <t>Spear, S.C. ed. 1997. A Field Guide to the Common Wetland Plants of Western Washington and</t>
  </si>
  <si>
    <t>Northwestern Oregon.  Seattle Audubon Society, Seattle, Washington.  417 Pages.</t>
  </si>
  <si>
    <t>Cunningham, J.B., R.P. Balda, and W.S. Gaud. 1980. Selection and Use of Snags by Secondary</t>
  </si>
  <si>
    <t xml:space="preserve">Cavity-Nesting Birds of the Ponderosa Pine Forest.  USDA Forest Service, Rocky Mountain </t>
  </si>
  <si>
    <t>Forest and Range Experimental Station, Fort Collins, Colorado. 15 Pages.</t>
  </si>
  <si>
    <t>Madsen, S.J. 1985.  Habitat Use by Cavity-Nesting Birds in the Okanogan Forest, Washington.</t>
  </si>
  <si>
    <t>M.S. Thesis, Oregon State University, Corvallis, Oregon.  114 Pages.</t>
  </si>
  <si>
    <t xml:space="preserve">weeds. When managed properly, livestock can be used as a management tool in areas where </t>
  </si>
  <si>
    <t>invasive vegetation will outcompete native species.</t>
  </si>
  <si>
    <t>It is important to remember that the same range habitat can be used by many species</t>
  </si>
  <si>
    <t>can provide an essential winter food resource for ungulates. Therefore it is essential that plant</t>
  </si>
  <si>
    <t>communities be composed of several different species of each vegetative layer.</t>
  </si>
  <si>
    <t xml:space="preserve">not provide the structural habitat elements necessary for the striped whipsnake and other reptiles, </t>
  </si>
  <si>
    <t xml:space="preserve">of forb species will limit food resources for small mammals such as the sagebrush vole, yellowbelly </t>
  </si>
  <si>
    <t>hairstreak butterfly, sage grouse, small mammals such as the pigmy rabbit, etc. In addition, lack</t>
  </si>
  <si>
    <t>such poor quality that the animals are unable to eat and digest enough to obtain the necessary</t>
  </si>
  <si>
    <t>nutrients, malnutrition will result.  It is also important to note that wildlife do not always utilize the</t>
  </si>
  <si>
    <t>water source is necessary to ensure consistent breeding and rearing on an annual basis. In areas</t>
  </si>
  <si>
    <t xml:space="preserve">where water is a limiting factor, wildlife use of a particular area can be expanded by creating or </t>
  </si>
  <si>
    <t>enhancing a water source.</t>
  </si>
  <si>
    <t>consideration. Decreases in water quality due to nutrient, organic, and chemical runoff as well as</t>
  </si>
  <si>
    <t>Note:</t>
  </si>
  <si>
    <t>before planning to the RMS level. Utilization of onsite material may be a conflict with local</t>
  </si>
  <si>
    <t>from the center of the cropland and both met an RMS level, the landowner would score an 8.</t>
  </si>
  <si>
    <t>4. Determine if current woody vegetation heights have the potential to reach the height in step #2.</t>
  </si>
  <si>
    <t>decayed heartwood.  To mimic natural riparian conditions, snags of varying tree species, ages and</t>
  </si>
  <si>
    <t>Careful evaluation of these factors should be preformed before selecting a technique.</t>
  </si>
  <si>
    <t>stream.  This will allow for differences in management activities on either side of the stream or for</t>
  </si>
  <si>
    <t>techniques including herbicide treatments, topping, girdling, high-cut and inoculation with</t>
  </si>
  <si>
    <t>windthrow damage all contribute to creating a mixed stand. Where sufficient hydrology exists,</t>
  </si>
  <si>
    <r>
      <t xml:space="preserve">fungal rots*. Snags also play a key role in large woody debris recruitment into surface water. </t>
    </r>
    <r>
      <rPr>
        <sz val="10"/>
        <color indexed="10"/>
        <rFont val="Arial"/>
        <family val="2"/>
      </rPr>
      <t xml:space="preserve"> </t>
    </r>
  </si>
  <si>
    <t xml:space="preserve">*These techniques have varied costs, success rates, and risk to human and forest health. </t>
  </si>
  <si>
    <r>
      <t xml:space="preserve">Snags 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Snags must meet both diameter and height requirements to be considered)</t>
    </r>
  </si>
  <si>
    <t>mammals, reptiles, amphibians, and invertebrates. In addition, woody material on the ground</t>
  </si>
  <si>
    <t>provides sites for nitrogen fixation and nutrient cycling, moisture regimes for establishment of</t>
  </si>
  <si>
    <t>mammals, reptiles and amphibians, and invertebrates. In addition, woody material on the ground</t>
  </si>
  <si>
    <r>
      <t>present throughout the year</t>
    </r>
    <r>
      <rPr>
        <sz val="10"/>
        <color indexed="12"/>
        <rFont val="Arial"/>
        <family val="2"/>
      </rPr>
      <t>.</t>
    </r>
  </si>
  <si>
    <t>Wildlife Food Source</t>
  </si>
  <si>
    <t>If improperly managed, livestock presence can have negative impacts on all habitat elements.</t>
  </si>
  <si>
    <t>These impacts can include, but are not limited to decreases in surface water quality, reduction</t>
  </si>
  <si>
    <t>Snags are utilized for their associated foraging, nesting, roosting, and perching values.  Snags</t>
  </si>
  <si>
    <r>
      <t xml:space="preserve">    6 = A buffer, clump, or strip of </t>
    </r>
    <r>
      <rPr>
        <i/>
        <u val="single"/>
        <sz val="10"/>
        <color indexed="12"/>
        <rFont val="Arial"/>
        <family val="2"/>
      </rPr>
      <t>grass</t>
    </r>
    <r>
      <rPr>
        <sz val="10"/>
        <rFont val="Arial"/>
        <family val="0"/>
      </rPr>
      <t xml:space="preserve"> at least 20 feet in width or 1% of the</t>
    </r>
  </si>
  <si>
    <r>
      <t xml:space="preserve">    4 = A buffer, clump, or strip of </t>
    </r>
    <r>
      <rPr>
        <i/>
        <u val="single"/>
        <sz val="10"/>
        <color indexed="12"/>
        <rFont val="Arial"/>
        <family val="2"/>
      </rPr>
      <t>vegetation</t>
    </r>
    <r>
      <rPr>
        <sz val="10"/>
        <rFont val="Arial"/>
        <family val="0"/>
      </rPr>
      <t xml:space="preserve"> at least 20 feet in width or 1%</t>
    </r>
  </si>
  <si>
    <r>
      <t xml:space="preserve">seedlings and mycorrhizal fungi growth mediums. </t>
    </r>
    <r>
      <rPr>
        <i/>
        <sz val="10"/>
        <color indexed="12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>Logs which have begun decomposition but still</t>
    </r>
  </si>
  <si>
    <t>which have loosened bark provide nesting and forage for a large number of species because of</t>
  </si>
  <si>
    <t>decayed heartwood.  To mimic natural forest conditions, snags of varying tree species, ages and</t>
  </si>
  <si>
    <t>include infrequently used forest roads, meadows, clear-cut areas, cropland, pastureland, and</t>
  </si>
  <si>
    <t>other areas which promote the growth of grasses and forbs or a combination of these features.</t>
  </si>
  <si>
    <t>A permanent water source is essential for all wildlife species.  Besides sustaining life,</t>
  </si>
  <si>
    <t>wildlife, especially waterfowl, respond to water availability by migration.  A permanent, reliable</t>
  </si>
  <si>
    <t xml:space="preserve">management strategies should be implemented.  This will allow maximum wildlife utilization of the </t>
  </si>
  <si>
    <t xml:space="preserve">           Opening calculations. For example if a tract is 160 acres in size and 60 acres of it are</t>
  </si>
  <si>
    <t xml:space="preserve">a technique. </t>
  </si>
  <si>
    <t>click above</t>
  </si>
  <si>
    <r>
      <t xml:space="preserve">fungal rots.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These techniques have varied costs, success rates, and risk to human and</t>
    </r>
  </si>
  <si>
    <t>with site-adapted trees and shrubs.</t>
  </si>
  <si>
    <t xml:space="preserve">    4 = 25% to 50% palatable plant material.</t>
  </si>
  <si>
    <t xml:space="preserve">    2 = 10% to 24% palatable plant material.</t>
  </si>
  <si>
    <t xml:space="preserve">    6 = Enhanced water availability in Evaluation Area for wildlife</t>
  </si>
  <si>
    <t xml:space="preserve">    4 = Historic water availability in the Evaluation Area is still present or</t>
  </si>
  <si>
    <t>Hoofed game are not the only wildlife using range.  Insects, rabbits, rodents, birds, reptiles,</t>
  </si>
  <si>
    <t>most highly nutritious plant material available.  Palatable plant materials are anything that are</t>
  </si>
  <si>
    <t xml:space="preserve">BIBLIOGRAPHY </t>
  </si>
  <si>
    <t>and is at least one of the following: upland woodland or riparian at least 1% of the evaluation area size,</t>
  </si>
  <si>
    <t xml:space="preserve">      4 = Existing tree species have potential to reach</t>
  </si>
  <si>
    <t xml:space="preserve">      3 = Existing tree species have potential to reach</t>
  </si>
  <si>
    <t xml:space="preserve">      1 = Existing tree species have potential to reach less</t>
  </si>
  <si>
    <t xml:space="preserve">      5 = Existing tree species have potential to reach</t>
  </si>
  <si>
    <t xml:space="preserve">            interspersed with diverse understory vegetation. (Includes Evaluation</t>
  </si>
  <si>
    <t xml:space="preserve">           Areas where ponderosa pine is the sole climax species.)</t>
  </si>
  <si>
    <t xml:space="preserve">            per acre.  Snags will have at least 50% of bark loosened yet </t>
  </si>
  <si>
    <t xml:space="preserve">            affixed to the trunk.</t>
  </si>
  <si>
    <t xml:space="preserve">      7 = Two to four snags more than 20 inch dbh and/or 5 snags 8-20 inch</t>
  </si>
  <si>
    <r>
      <t xml:space="preserve">           dbh and a minimum height of 20 feet, per acre. </t>
    </r>
    <r>
      <rPr>
        <i/>
        <sz val="10"/>
        <rFont val="Arial"/>
        <family val="2"/>
      </rPr>
      <t>(No bark requirement)</t>
    </r>
  </si>
  <si>
    <t xml:space="preserve">      6 = Three to five snags per acre 6-12 inch dbh and a minimum height of</t>
  </si>
  <si>
    <t xml:space="preserve">            10 feet.</t>
  </si>
  <si>
    <t xml:space="preserve">      4 = Five logs per acre that are a minimum 12 inches in diameter</t>
  </si>
  <si>
    <t xml:space="preserve">            and greater than 20 feet in length.  For optimal benefit the log </t>
  </si>
  <si>
    <t xml:space="preserve">            should have some of its limbs and bark remaining.</t>
  </si>
  <si>
    <t xml:space="preserve">      3 = Three logs per acre that are a minimum 12 inches in diameter</t>
  </si>
  <si>
    <t xml:space="preserve">            and greater than 20 feet in length, or some of the logs</t>
  </si>
  <si>
    <t xml:space="preserve">            missing limbs or losing bark.</t>
  </si>
  <si>
    <t xml:space="preserve">      1 = Less than three logs per acre that are a minimum 12 inches in</t>
  </si>
  <si>
    <t xml:space="preserve">            diameter and greater than 20 feet or logs present are in late stages</t>
  </si>
  <si>
    <t xml:space="preserve">            of decay and no longer possess limbs or retain any bark.</t>
  </si>
  <si>
    <t>The quality of the riparian zone increases with width and structural complexity of the vegetation</t>
  </si>
  <si>
    <t>shade, fine and large woody material, nutrients, organic and inorganic debris and terrestrial insects.</t>
  </si>
  <si>
    <t xml:space="preserve">    4 = Openings with at least three sides and mixtures of grasses, forbs, and</t>
  </si>
  <si>
    <t xml:space="preserve">         with mixtures of grasses, forbs, and shrubs, occupying 5-33% of the </t>
  </si>
  <si>
    <t xml:space="preserve">Wildlife Water Source </t>
  </si>
  <si>
    <t xml:space="preserve">    4 = Historic water availability on the Evaluation Area</t>
  </si>
  <si>
    <t xml:space="preserve">invertebrate colonization.  Brushpiles in recent cuts are of particular importance, allowing </t>
  </si>
  <si>
    <t xml:space="preserve">into a pasture; this will provide livestock shade </t>
  </si>
  <si>
    <t xml:space="preserve">         100 acre plot, for example, sample five, 1 acre plots, and divide by five to get a </t>
  </si>
  <si>
    <t>Multiple habitat types can be combined together to total the percentage of different habitat.</t>
  </si>
  <si>
    <t>evaluator should use best judgement when determining if the off-site habitat meets an RMS.</t>
  </si>
  <si>
    <t>food mix, or crop (corn, milo, etc.), not harvested, and left undisturbed over winter.</t>
  </si>
  <si>
    <t>field border strips, grassed waterways, critical area plantings or unharvested pastureland that meets</t>
  </si>
  <si>
    <t>where in 3 years out of 5, a grain crop is unharvested, or crop residues are untilled and ungrazed.</t>
  </si>
  <si>
    <r>
      <t xml:space="preserve">Cropland will be flooded or ponded to a depth of  3 to 18 inches during </t>
    </r>
    <r>
      <rPr>
        <b/>
        <i/>
        <sz val="10"/>
        <color indexed="10"/>
        <rFont val="Arial"/>
        <family val="2"/>
      </rPr>
      <t>spring</t>
    </r>
    <r>
      <rPr>
        <sz val="10"/>
        <rFont val="Arial"/>
        <family val="0"/>
      </rPr>
      <t xml:space="preserve"> waterfowl migration.</t>
    </r>
  </si>
  <si>
    <t xml:space="preserve">wildlife. A field which has no fall tillage applied or is in permanent grass will provide more food </t>
  </si>
  <si>
    <t xml:space="preserve">In addition to preventing soil erosion, residue can provide food resources as well as cover benefits for </t>
  </si>
  <si>
    <t>consideration. Decreases in water quality due to nutrient, organic, and chemical runoff, as well as</t>
  </si>
  <si>
    <r>
      <t xml:space="preserve">sedimentation, will limit the use of a water source by wildlife. </t>
    </r>
    <r>
      <rPr>
        <sz val="10"/>
        <color indexed="12"/>
        <rFont val="Arial"/>
        <family val="2"/>
      </rPr>
      <t xml:space="preserve"> Evaluate water quality according to</t>
    </r>
  </si>
  <si>
    <t>fields where the vegetation is plowed under for the winter.</t>
  </si>
  <si>
    <t>from waste grain or other edible plant material than tilled ground. A permanent grass field will provide</t>
  </si>
  <si>
    <t>Barickman, Gene. 1994.  Illinois Biology Technical Note 18 :The Illinois Wildlife Habitat Evaluation</t>
  </si>
  <si>
    <t xml:space="preserve">Giles, Robert H. Jr. and Larry Toschik. 1971. Wildlife Management Techniques, Third Edition </t>
  </si>
  <si>
    <t>Larsen, Eric M., Elizabeth Rodrick and Ruth Milner. 1995.  Management Recommendations for</t>
  </si>
  <si>
    <t>Wildlife. December. 82 Pages.</t>
  </si>
  <si>
    <t xml:space="preserve">Washington's Priority Species - Volume I: Invertebrates. Washington Department of Fish and </t>
  </si>
  <si>
    <t>Larsen, Eric M. 1997.  Management Recommendations for Washington's Priority Species - Volume</t>
  </si>
  <si>
    <t>lll: Amphibians and Reptiles. Washington Department of Fish &amp; Wildlife. December. 122 pages.</t>
  </si>
  <si>
    <t>Revised. The Wildlife Society, Washington D.C.. January.  633 Pages.</t>
  </si>
  <si>
    <t>Rodrick, Elizabeth and Ruth Milner. 1991.  Management Recommendations for Washington's</t>
  </si>
  <si>
    <t>Priority Habitats and Species. Washington Department of Fish &amp; Wildlife.</t>
  </si>
  <si>
    <t>Pasture Handbook.  USDA-NRCS Grazing Lands Technology Institute. September.</t>
  </si>
  <si>
    <t>Butler, L.D., J.B.Cropper, R.H. Johnson, A.J. Norman and P.L.Shaver. 1997.  National Range and</t>
  </si>
  <si>
    <t>Heath, Maurice E., Darrel S. Metcalfe and Robert F. Barnes. 1973.  Forages: The Science of</t>
  </si>
  <si>
    <t>Grassland Agriculture, 3rd ed. The Iowa State University Press. 755 Pages.</t>
  </si>
  <si>
    <t>higher cover benefits in the form of winter thermal protection and spring nesting cover than those</t>
  </si>
  <si>
    <t>When using habitats which are not on the landowner's property has undisturbed cover, the</t>
  </si>
  <si>
    <t>that will raise the general habitat quality of the area, convert one habitat type to another, change</t>
  </si>
  <si>
    <t>area within the field according to the criteria appropriate for the habitat type being assessed.  For</t>
  </si>
  <si>
    <t>needs to be blank please use the space bar.</t>
  </si>
  <si>
    <t xml:space="preserve">clean, type the space bar once in unused boxes.  For example, if there is no rangeland in the </t>
  </si>
  <si>
    <t>Average Residue on Cropland After Planting</t>
  </si>
  <si>
    <t>Wildlife Water Source</t>
  </si>
  <si>
    <t xml:space="preserve">         or greater than 10% perennial grassy cover undisturbed during nesting season;</t>
  </si>
  <si>
    <t xml:space="preserve">        or 2.5 to 10% perennial grassy cover undisturbed during nesting season;</t>
  </si>
  <si>
    <r>
      <t>Cropland field flooded during</t>
    </r>
    <r>
      <rPr>
        <b/>
        <i/>
        <sz val="10"/>
        <color indexed="10"/>
        <rFont val="Arial"/>
        <family val="2"/>
      </rPr>
      <t xml:space="preserve"> spring</t>
    </r>
    <r>
      <rPr>
        <b/>
        <i/>
        <sz val="10"/>
        <rFont val="Arial"/>
        <family val="2"/>
      </rPr>
      <t xml:space="preserve"> waterfowl migration</t>
    </r>
    <r>
      <rPr>
        <sz val="10"/>
        <rFont val="Arial"/>
        <family val="0"/>
      </rPr>
      <t xml:space="preserve"> is an area within the cropland field</t>
    </r>
  </si>
  <si>
    <r>
      <t xml:space="preserve">         spring-flooded cropland as in level 6 above for </t>
    </r>
    <r>
      <rPr>
        <b/>
        <u val="single"/>
        <sz val="9"/>
        <rFont val="Arial"/>
        <family val="2"/>
      </rPr>
      <t>Crop Rotation</t>
    </r>
    <r>
      <rPr>
        <sz val="9"/>
        <rFont val="Arial"/>
        <family val="2"/>
      </rPr>
      <t>.</t>
    </r>
  </si>
  <si>
    <t xml:space="preserve">    8 = No-till and not grazed, residue greater than 70%.</t>
  </si>
  <si>
    <t xml:space="preserve">    4 = Enhanced water availability in Evaluation Area for wildlife</t>
  </si>
  <si>
    <t xml:space="preserve">    2 = Historic water availability in the evaluation area is still present or</t>
  </si>
  <si>
    <r>
      <t xml:space="preserve">          restored. </t>
    </r>
    <r>
      <rPr>
        <sz val="9"/>
        <color indexed="48"/>
        <rFont val="Arial"/>
        <family val="2"/>
      </rPr>
      <t xml:space="preserve"> (Score PC and FW wetlands here)</t>
    </r>
  </si>
  <si>
    <t xml:space="preserve">within it.  A separate streambank analysis for riparian width should occur for both sides of the </t>
  </si>
  <si>
    <t>it may be appropriate to only evaluate one side.</t>
  </si>
  <si>
    <t xml:space="preserve">Housekeeping for Excel users: In order to keep the Evaluation Summary Sheet looking </t>
  </si>
  <si>
    <t>Evaluation Area, then all the spaces for scores should have one space bar in them to keep</t>
  </si>
  <si>
    <t>the Evaluation Summary Sheet appearing blank for Rangeland.  If the delete button is pushed</t>
  </si>
  <si>
    <t>To ensure the long term habitat sustainability, livestock should be excluded from aquatic habitats</t>
  </si>
  <si>
    <t>quality, reduction in plant cover and species diversity, changes in hydrology, and soil erosion.</t>
  </si>
  <si>
    <t>U.S. Department of Agriculture</t>
  </si>
  <si>
    <t>Natural Resources Conservation Service</t>
  </si>
  <si>
    <t>Spokane, Washington</t>
  </si>
  <si>
    <t>Cropland</t>
  </si>
  <si>
    <t>Rangeland</t>
  </si>
  <si>
    <t>Tract #:</t>
  </si>
  <si>
    <t>Date:</t>
  </si>
  <si>
    <t>Acres</t>
  </si>
  <si>
    <t>Present</t>
  </si>
  <si>
    <t>Average residue on cropland after planting</t>
  </si>
  <si>
    <t>Wildlife Drinking Water</t>
  </si>
  <si>
    <t>Acres:</t>
  </si>
  <si>
    <t>Grazing System</t>
  </si>
  <si>
    <t xml:space="preserve">    4 = Vegetation is a complex mosaic of herbaceous plant types with an</t>
  </si>
  <si>
    <t xml:space="preserve">          interspersion of grasses, forbs, species diversity greater than below.</t>
  </si>
  <si>
    <t>minimum width, whichever results in lower acreage.</t>
  </si>
  <si>
    <t>Other Habitat</t>
  </si>
  <si>
    <t>Calculate your acres here:</t>
  </si>
  <si>
    <t xml:space="preserve">    2 = Historic water availability on the evaluation area</t>
  </si>
  <si>
    <t>still retain branches and bark are the most beneficial for wildlife.</t>
  </si>
  <si>
    <t xml:space="preserve">grass species will eventually outcompete the legumes and other forb species preferred by many </t>
  </si>
  <si>
    <t>cover benefits possible in a small portion of the overall evaluation area.</t>
  </si>
  <si>
    <r>
      <t>Crop rotation</t>
    </r>
    <r>
      <rPr>
        <sz val="10"/>
        <rFont val="Arial"/>
        <family val="0"/>
      </rPr>
      <t xml:space="preserve"> may be defined as specified plant covers in the field, occurring either sequentially</t>
    </r>
  </si>
  <si>
    <t xml:space="preserve">    4 = Natural surface or subsurface flow patterns are not adversely</t>
  </si>
  <si>
    <t xml:space="preserve">    3 = Natural surface or subsurface flow patterns altered by human and/or</t>
  </si>
  <si>
    <t>Riparian (Left Bank)</t>
  </si>
  <si>
    <t>Riparian (Right Bank)</t>
  </si>
  <si>
    <t xml:space="preserve">          restored.</t>
  </si>
  <si>
    <t xml:space="preserve">          is still present or restored.</t>
  </si>
  <si>
    <r>
      <t>Winter food plot</t>
    </r>
    <r>
      <rPr>
        <sz val="10"/>
        <rFont val="Arial"/>
        <family val="0"/>
      </rPr>
      <t xml:space="preserve"> is an area within the cropland field that has been seeded to a wildlife</t>
    </r>
  </si>
  <si>
    <t>burned, mowed, tilled or otherwise disturbed during the nesting season.  Examples may include</t>
  </si>
  <si>
    <t>an RMS.</t>
  </si>
  <si>
    <r>
      <t>Perennial grassy cover</t>
    </r>
    <r>
      <rPr>
        <sz val="10"/>
        <rFont val="Arial"/>
        <family val="0"/>
      </rPr>
      <t xml:space="preserve"> is a grassy area within the cropland field that is not grazed, hayed,</t>
    </r>
  </si>
  <si>
    <t>Compute this score based on the average for all crops in the rotation.</t>
  </si>
  <si>
    <t>Evaluate current conditions and, if appropriate, conditions to be expected after applying a</t>
  </si>
  <si>
    <t>riparian, stream or wetland.  If a field contains areas of more than one habitat type, evaluate each</t>
  </si>
  <si>
    <t>Fink, Frank. 1994.  Idaho Biology Technical Note 19: The Idaho Wildlife Habitat Evaluation Guide.</t>
  </si>
  <si>
    <t>USDA-NRCS.</t>
  </si>
  <si>
    <t>Brown, Reade E., editor. 1985.  Management of Wildlife and Fish Habitats in Forests of Western</t>
  </si>
  <si>
    <t>Schemnitz, Sanford D. editor. 1980.  Wildlife Management Techniques Manual - Fourth Edition. The</t>
  </si>
  <si>
    <t>Guide. USDA-NRCS. December.</t>
  </si>
  <si>
    <t xml:space="preserve">Newton, Bruce, Catherine Pringle, and Ronald Bjorkland. 1998.  Stream Visual Assessment </t>
  </si>
  <si>
    <t>Protocol.  USDA-NRCS National Water and Climate Center. Technical Note 99-01. 36 pages.</t>
  </si>
  <si>
    <t>Stevens, Michelle and Ron Vanbianchi, eds. Wendy Eliot, David G. Gordon and Dyanne Sheldon.</t>
  </si>
  <si>
    <t xml:space="preserve">Terrell, Charles R. and Patricia Bytnar Perfetti. 1989.  Water Quality Indicators Guide: Surface </t>
  </si>
  <si>
    <t>Waters.  UDSA-SCS (now NRCS), Washington D.C.. 129 Pages.</t>
  </si>
  <si>
    <t>at Road Culverts. Washington Department of Fish and Wildlife.</t>
  </si>
  <si>
    <t>and Wildlife.</t>
  </si>
  <si>
    <r>
      <t>Bates, Ken</t>
    </r>
    <r>
      <rPr>
        <sz val="10"/>
        <rFont val="Arial"/>
        <family val="0"/>
      </rPr>
      <t>. 1992. Fishway Design Guidelines for Pacific Salmon.  Washington Department of Fish</t>
    </r>
  </si>
  <si>
    <t xml:space="preserve">Easterbrooks, John and Ken Bates. 1995. WDFW Screening Criteria for Water Diversions. </t>
  </si>
  <si>
    <t>Washington Department of Fish and Wildlife.</t>
  </si>
  <si>
    <t xml:space="preserve">         which closely estimates the actual numbers.  Do not attempt to count all the snags in a </t>
  </si>
  <si>
    <t xml:space="preserve">         100 acre plot, for example, instead sample five, 1 acre plots, and divide by five to get a </t>
  </si>
  <si>
    <t>water can help animals to thermoregulate, preen, and feed.  The amount of available water within</t>
  </si>
  <si>
    <t>Harvesting System</t>
  </si>
  <si>
    <t>Distance to Undisturbed Cover</t>
  </si>
  <si>
    <t>Plant Community</t>
  </si>
  <si>
    <r>
      <t>Grazing System</t>
    </r>
    <r>
      <rPr>
        <sz val="10"/>
        <rFont val="Arial"/>
        <family val="2"/>
      </rPr>
      <t xml:space="preserve"> </t>
    </r>
  </si>
  <si>
    <t>Plant Diversity</t>
  </si>
  <si>
    <t>Harvest Rotation</t>
  </si>
  <si>
    <t>Forest Diversity</t>
  </si>
  <si>
    <t>Snags</t>
  </si>
  <si>
    <t>Downed Woody Material</t>
  </si>
  <si>
    <t>Brush Piles</t>
  </si>
  <si>
    <t>Forest Openings</t>
  </si>
  <si>
    <t xml:space="preserve">Left Bank </t>
  </si>
  <si>
    <t>Right Bank</t>
  </si>
  <si>
    <t>&lt;.4</t>
  </si>
  <si>
    <t>&lt;.5</t>
  </si>
  <si>
    <t>&lt;.75</t>
  </si>
  <si>
    <t>Water Regime</t>
  </si>
  <si>
    <t>Historical</t>
  </si>
  <si>
    <t>Current</t>
  </si>
  <si>
    <t>soft rush, reed canarygrass, buttercup, Douglas spirea</t>
  </si>
  <si>
    <t xml:space="preserve">Canopy openings in dense forest are critical for herbaceous understory growth. Openings may </t>
  </si>
  <si>
    <t>protective cover from adverse weather conditions, and food provided by insect and other</t>
  </si>
  <si>
    <t>Downed wood enhances wildlife habitat by providing sites for feeding, resting, reproduction, and</t>
  </si>
  <si>
    <t>travel routes. Decomposing wood on the forest floor is a habitat element for forest birds, small</t>
  </si>
  <si>
    <t>A diverse mixture of tree species, heights, and diameters is more valuable to wildlife than uniform</t>
  </si>
  <si>
    <t>stands. Understory vegetation is more likely to be present in areas without the dense canopy</t>
  </si>
  <si>
    <t>Upland Woodland</t>
  </si>
  <si>
    <t>red alder, Douglas spirea, Douglas fir</t>
  </si>
  <si>
    <t>velvetgrass, buttercup, soft rush</t>
  </si>
  <si>
    <t>One method of analyzing shifts in wetland hydrology is to study plant community composition.</t>
  </si>
  <si>
    <t>water control structure, partially filling a ditch or removing a section of drain tile). The highest</t>
  </si>
  <si>
    <t>In some cases, the disturbance may not be drastic enough to cause significant changes in</t>
  </si>
  <si>
    <t>hydrology. In some cases, hydrology can still exist even though drainage control has been</t>
  </si>
  <si>
    <t>cutting, deforestation, etc.</t>
  </si>
  <si>
    <t>ditches, filled areas, roads, improperly placed culverts, land leveling, overgrazing, stream down-</t>
  </si>
  <si>
    <t>Examples of human disturbance which can cause hydrologic alterations include: drain tile,</t>
  </si>
  <si>
    <t>Is there a natural water source present within the Evaluation Area?  If so,</t>
  </si>
  <si>
    <t>than please complete the riparian section of this Habitat Evaluation Guide.</t>
  </si>
  <si>
    <t>Please complete the riparian section of this Habitat Evaluation Guide.</t>
  </si>
  <si>
    <t>Pastureland</t>
  </si>
  <si>
    <t>Pastureland is land in which the primary use is grazing, although incidental hay or silage</t>
  </si>
  <si>
    <t>harvest may occur. Include grasslands which are not regularly harvested such as wildlife habitat.</t>
  </si>
  <si>
    <t>even if incidental grazing occurs. Score the following under Cropland: Corn and grass silage,</t>
  </si>
  <si>
    <r>
      <t xml:space="preserve">sedimentation will limit the use of a water source by wildlife. </t>
    </r>
    <r>
      <rPr>
        <sz val="10"/>
        <color indexed="12"/>
        <rFont val="Arial"/>
        <family val="2"/>
      </rPr>
      <t xml:space="preserve"> Evaluate water quality according to</t>
    </r>
  </si>
  <si>
    <t xml:space="preserve">         and not grazed and corn not chopped or removed.</t>
  </si>
  <si>
    <t xml:space="preserve">         or row crops/small grain/tuber/grass-legume rotation;</t>
  </si>
  <si>
    <t xml:space="preserve">      8 = Row crop/small grain/grass-legume rotation;</t>
  </si>
  <si>
    <t xml:space="preserve">      6 = Row crop/small grain; or row crop/grass-legume rotation;</t>
  </si>
  <si>
    <t xml:space="preserve">        or row crop/lentils/ tubers.</t>
  </si>
  <si>
    <t>Stream Length:</t>
  </si>
  <si>
    <t xml:space="preserve">    1 = Improper use, with or without prescribed grazing system.</t>
  </si>
  <si>
    <t xml:space="preserve">    2 = Two or three dominant species of any community type</t>
  </si>
  <si>
    <t xml:space="preserve">          poorly interspersed with open water.</t>
  </si>
  <si>
    <t xml:space="preserve">          or not.</t>
  </si>
  <si>
    <t xml:space="preserve"> Evaluate water quality according to the quality criteria outlined in the Field Office </t>
  </si>
  <si>
    <t xml:space="preserve"> Technical Guide.</t>
  </si>
  <si>
    <r>
      <t>Aquatic vegetation</t>
    </r>
    <r>
      <rPr>
        <sz val="10"/>
        <rFont val="Arial"/>
        <family val="0"/>
      </rPr>
      <t xml:space="preserve"> grows in open water and can be either floating or submerged. Some examples</t>
    </r>
  </si>
  <si>
    <t xml:space="preserve">            </t>
  </si>
  <si>
    <t>areas with a coniferous element can also prevent streams from freezing.</t>
  </si>
  <si>
    <t>1. Determine soil type of the site.</t>
  </si>
  <si>
    <t>3. Inventory woody vegetation (shrubs and trees) present on the site and their potential heights.</t>
  </si>
  <si>
    <t xml:space="preserve">    6 = One brushpile per 5 acres. Minimum size must be 10 feet in </t>
  </si>
  <si>
    <t xml:space="preserve">          diameter and at least 6 feet in height.  The pile should be located </t>
  </si>
  <si>
    <t xml:space="preserve">          within 200 feet of other cover and must be located within 1000</t>
  </si>
  <si>
    <t xml:space="preserve">          feet of a water source.</t>
  </si>
  <si>
    <t xml:space="preserve">    4 = Three logs per acre that are a minimum 12 inches in diameter</t>
  </si>
  <si>
    <t xml:space="preserve">          and greater than 20 feet in length, or some of the logs</t>
  </si>
  <si>
    <t>mint, alfalfa, and hayland.</t>
  </si>
  <si>
    <t xml:space="preserve">Proper management of a grass stand will increase its health, which ultimately provides higher </t>
  </si>
  <si>
    <t>attractive for wildlife. For example, a stand which is allowed to be overgrown with tall sod-forming</t>
  </si>
  <si>
    <t xml:space="preserve">species of wildlife. Overgrazing can lead to soil compaction, erosion, and an abundance </t>
  </si>
  <si>
    <t>of unpalatable species.</t>
  </si>
  <si>
    <t xml:space="preserve">Wildlife depend on cover to serve many functions including: nesting, escape, hiding and </t>
  </si>
  <si>
    <t xml:space="preserve">vegetation types within a short distance from watering and feeding areas. These undisturbed </t>
  </si>
  <si>
    <t xml:space="preserve">areas serve as critical edge habitat where the highest number and variety of species can be </t>
  </si>
  <si>
    <t xml:space="preserve">It is critical that the undisturbed cover types be at a RMS level so that they provide the highest </t>
  </si>
  <si>
    <t>groups than a perennial rye grass pasture.</t>
  </si>
  <si>
    <t>with tall fescue, orchardgrass, white clover, and red clover will provide food for more animal</t>
  </si>
  <si>
    <t>grass and forb species have the highest utilization by grazing wildlife. For example, a pasture</t>
  </si>
  <si>
    <t>several grass species and several forb species. Fields which have high interspersion between</t>
  </si>
  <si>
    <t xml:space="preserve">    6 = Greater than 50% palatable plant material.</t>
  </si>
  <si>
    <t xml:space="preserve">    1 = Less than 10% palatable plant material.</t>
  </si>
  <si>
    <t xml:space="preserve">    4 = Moderate use, no prescribed grazing system.</t>
  </si>
  <si>
    <t xml:space="preserve">    1 = Improper use, with or without system.</t>
  </si>
  <si>
    <t xml:space="preserve">    4 = Uniform mixture of grasses, forbs and (where adapted) woody plants. </t>
  </si>
  <si>
    <t xml:space="preserve">    1 = Dominated by 1 or 2 species of grasses and/or woody plants.</t>
  </si>
  <si>
    <t xml:space="preserve">          system applied.</t>
  </si>
  <si>
    <t xml:space="preserve">    6 = No livestock use or proper use with prescribed grazing</t>
  </si>
  <si>
    <t xml:space="preserve">    2 = Moderate livestock use, no prescribed grazing system, or no </t>
  </si>
  <si>
    <t xml:space="preserve">    1 = Dominated by 1 species of grass, diversity of species low.</t>
  </si>
  <si>
    <t xml:space="preserve">    8 = A buffer, clump, or strip of grass at least 40 feet in width or 2% of the </t>
  </si>
  <si>
    <t>directly influence the stream or wetland system.</t>
  </si>
  <si>
    <t xml:space="preserve">          total pastureland area is left undisturbed during the nesting season, </t>
  </si>
  <si>
    <t xml:space="preserve">         October 1st through July 15th.</t>
  </si>
  <si>
    <t xml:space="preserve">          total pastureland area is left during the nesting season, October 1st  </t>
  </si>
  <si>
    <t xml:space="preserve">          through July 15th.</t>
  </si>
  <si>
    <t xml:space="preserve">          October 1st through July 15th.</t>
  </si>
  <si>
    <t xml:space="preserve">          of the total pastureland area is left during the nesting season,</t>
  </si>
  <si>
    <t xml:space="preserve">    1 = Disturbance throughout the pasture during the nesting season,</t>
  </si>
  <si>
    <t xml:space="preserve">    4 = Enhanced water availability and water quality on evaluation area</t>
  </si>
  <si>
    <t xml:space="preserve">          for wildlife (guzzlers, spring development, wells, livestock exclusion,</t>
  </si>
  <si>
    <t>When planning for wildlife, habitat with diverse plant communities is almost always preferred.</t>
  </si>
  <si>
    <t xml:space="preserve">and other wildlife all compete for the available food.  When food is adequate in quantity, but of </t>
  </si>
  <si>
    <t>caused by a monoculture.  In naturally functioning forest ecosystems, insects, disease, fire,</t>
  </si>
  <si>
    <t>trees which are periodically harvested by clearcutting or selective thinning prove to be the most</t>
  </si>
  <si>
    <t>efficient method of production.  However, this practice results in low tree species diversity within</t>
  </si>
  <si>
    <t>stands, while maintaining maximum plant diversity between stands.  Uneven growth stage</t>
  </si>
  <si>
    <t xml:space="preserve">management targets establishment of several tree layers in the stand which results in maximum </t>
  </si>
  <si>
    <t>diversity within stand structure, but minimum between stand diversity.  This management regime</t>
  </si>
  <si>
    <t>reduces wildlife habitat because the large openings and edge which is necessary for understory</t>
  </si>
  <si>
    <t>production is low or missing.  For maximum habitat benefits, both the even-age and uneven-age</t>
  </si>
  <si>
    <t>Present Condition</t>
  </si>
  <si>
    <t>Forage which is harvested primarily mechanically, such as hay or silage is considered cropland,</t>
  </si>
  <si>
    <t>Multiple habitat types can be combined together to total the percentage of "different habitat".</t>
  </si>
  <si>
    <t>marmot, and the mountain cottontail.</t>
  </si>
  <si>
    <t xml:space="preserve">    1 = Historic water source has been detrimentally altered due to human</t>
  </si>
  <si>
    <t xml:space="preserve">Water quality is as important as water quantity in agricultural landscapes where wildlife is a </t>
  </si>
  <si>
    <t xml:space="preserve">in plant cover and species diversity, changes in hydrology, soil erosion, and an increase in noxious  </t>
  </si>
  <si>
    <r>
      <t>retain branches and bark are the most beneficial for wildlife</t>
    </r>
    <r>
      <rPr>
        <sz val="10"/>
        <rFont val="Arial"/>
        <family val="0"/>
      </rPr>
      <t>. An additional function for downed</t>
    </r>
  </si>
  <si>
    <t>If downed woody material is identified as a missing component, consult a wildlife biologist</t>
  </si>
  <si>
    <t xml:space="preserve">            tree species; interspersion and/or understory diversity is low or absent. </t>
  </si>
  <si>
    <t xml:space="preserve">          interspersed with open water.</t>
  </si>
  <si>
    <t>When planning for wildlife, habitat with diverse plant communities is almost always preferred.  The</t>
  </si>
  <si>
    <r>
      <t>water.  Interspersion may be defined as erratically distributed throughout.</t>
    </r>
    <r>
      <rPr>
        <sz val="10"/>
        <color indexed="12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 xml:space="preserve"> Some water must be</t>
    </r>
    <r>
      <rPr>
        <sz val="10"/>
        <color indexed="12"/>
        <rFont val="Arial"/>
        <family val="2"/>
      </rPr>
      <t xml:space="preserve"> </t>
    </r>
  </si>
  <si>
    <t>that portion of the terrestrial landscape that directly influences the aquatic ecosystem by providing</t>
  </si>
  <si>
    <t>tract due to the development of forest openings, edge, stand structure and understory vegetation.</t>
  </si>
  <si>
    <t>Even-age Management</t>
  </si>
  <si>
    <t>Uneven-age Management</t>
  </si>
  <si>
    <t>Even-age</t>
  </si>
  <si>
    <t>timber</t>
  </si>
  <si>
    <t>unit</t>
  </si>
  <si>
    <t>selective</t>
  </si>
  <si>
    <t xml:space="preserve">pastureland, upland woodland, riparian areas, and wetlands.   </t>
  </si>
  <si>
    <t>Complete WA SVAP2 Riparian Elements Field Data Sheet (Ver 1)</t>
  </si>
  <si>
    <t xml:space="preserve">Overall Score = </t>
  </si>
  <si>
    <t xml:space="preserve">Condition  = </t>
  </si>
  <si>
    <t xml:space="preserve">1 to 2.9 </t>
  </si>
  <si>
    <t>Severely Degraded</t>
  </si>
  <si>
    <t>3 to 4.9</t>
  </si>
  <si>
    <t>Poor</t>
  </si>
  <si>
    <t>5 to 6.9</t>
  </si>
  <si>
    <t>Fair</t>
  </si>
  <si>
    <t>7 to 8.9</t>
  </si>
  <si>
    <t>Good</t>
  </si>
  <si>
    <t>9 to 10</t>
  </si>
  <si>
    <t>Excellent</t>
  </si>
  <si>
    <t>PC level</t>
  </si>
  <si>
    <t>Stream (PC = 70%)</t>
  </si>
  <si>
    <t>TECHNICAL NOTE</t>
  </si>
  <si>
    <t xml:space="preserve">Evaluation Area.  This guide can be used on land where wildlife is a primary objective, or on </t>
  </si>
  <si>
    <t>land (such as forestland) where wildlife is considered to be a secondary objective.  This guide</t>
  </si>
  <si>
    <t xml:space="preserve">habitat assessment. </t>
  </si>
  <si>
    <t>type which are managed differently, inventory each field and compute a weighted average score.</t>
  </si>
  <si>
    <r>
      <t>PLANNING CRITERIA:</t>
    </r>
    <r>
      <rPr>
        <sz val="10"/>
        <rFont val="Arial"/>
        <family val="0"/>
      </rPr>
      <t xml:space="preserve"> Habitat quality will meet the following minimum levels:</t>
    </r>
  </si>
  <si>
    <t>Cropland &amp; Hayland  (PC=50%)</t>
  </si>
  <si>
    <t>SVAP2 Overall Condition Score</t>
  </si>
  <si>
    <t xml:space="preserve">Percentage = </t>
  </si>
  <si>
    <t>%</t>
  </si>
  <si>
    <t>Field(s):</t>
  </si>
  <si>
    <t>Comments:</t>
  </si>
  <si>
    <t xml:space="preserve"> *P.C. = Planning Criteria</t>
  </si>
  <si>
    <t>P.C.*</t>
  </si>
  <si>
    <t>Sample Landowner</t>
  </si>
  <si>
    <t>R. Maggi</t>
  </si>
  <si>
    <t xml:space="preserve">Enter Data in cells shaded Yellow. </t>
  </si>
  <si>
    <t>Pastureland (PC=50%)</t>
  </si>
  <si>
    <t>Pastureland Narrative, PC=50%</t>
  </si>
  <si>
    <t>Rangeland (PC=60%)</t>
  </si>
  <si>
    <t>Rangeland Narrative, PC=60%</t>
  </si>
  <si>
    <t>Cropland &amp; Hayland Narrative, PC=50%</t>
  </si>
  <si>
    <t>Upland Woodland (PC = 60%)</t>
  </si>
  <si>
    <t>Upland Woodland Narrative, PC=60%</t>
  </si>
  <si>
    <t xml:space="preserve">      1 = Riparian vegetation around or along the water source is absent.</t>
  </si>
  <si>
    <t>Riparian Buffer Width</t>
  </si>
  <si>
    <t>Riparian Buffer Length</t>
  </si>
  <si>
    <t xml:space="preserve">      5 = Natural plant community generally contiguous, gaps in the buffer </t>
  </si>
  <si>
    <t xml:space="preserve">      1 = Natural riparian plant community is absent on the planning unit.</t>
  </si>
  <si>
    <t>The quality of a riparian area increases with the width, complexity, and linear extent of its vegetation</t>
  </si>
  <si>
    <t>Wetland (PC = 70%)</t>
  </si>
  <si>
    <t>Wetland Narrative, PC=70%</t>
  </si>
  <si>
    <t xml:space="preserve">Field(s): </t>
  </si>
  <si>
    <r>
      <t xml:space="preserve">Cropland &amp; Hayland </t>
    </r>
    <r>
      <rPr>
        <sz val="10"/>
        <rFont val="Arial"/>
        <family val="2"/>
      </rPr>
      <t>(PC = 50%)</t>
    </r>
  </si>
  <si>
    <r>
      <t xml:space="preserve">Rangeland </t>
    </r>
    <r>
      <rPr>
        <sz val="10"/>
        <rFont val="Arial"/>
        <family val="2"/>
      </rPr>
      <t>(PC = 60%)</t>
    </r>
  </si>
  <si>
    <r>
      <t xml:space="preserve">Pastureland </t>
    </r>
    <r>
      <rPr>
        <sz val="10"/>
        <rFont val="Arial"/>
        <family val="2"/>
      </rPr>
      <t>(PC = 50%)</t>
    </r>
  </si>
  <si>
    <r>
      <t xml:space="preserve">Upland Woodland </t>
    </r>
    <r>
      <rPr>
        <sz val="10"/>
        <rFont val="Arial"/>
        <family val="2"/>
      </rPr>
      <t>(PC = 60%)</t>
    </r>
  </si>
  <si>
    <r>
      <t>Riparian (</t>
    </r>
    <r>
      <rPr>
        <b/>
        <i/>
        <sz val="10"/>
        <rFont val="Arial"/>
        <family val="2"/>
      </rPr>
      <t>Left bank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>(PC = 70%</t>
    </r>
    <r>
      <rPr>
        <b/>
        <sz val="10"/>
        <rFont val="Arial"/>
        <family val="2"/>
      </rPr>
      <t>)</t>
    </r>
  </si>
  <si>
    <r>
      <t>Riparian (</t>
    </r>
    <r>
      <rPr>
        <b/>
        <i/>
        <sz val="10"/>
        <rFont val="Arial"/>
        <family val="2"/>
      </rPr>
      <t>Right bank</t>
    </r>
    <r>
      <rPr>
        <b/>
        <sz val="10"/>
        <rFont val="Arial"/>
        <family val="2"/>
      </rPr>
      <t xml:space="preserve">) </t>
    </r>
    <r>
      <rPr>
        <sz val="10"/>
        <rFont val="Arial"/>
        <family val="2"/>
      </rPr>
      <t>(PC = 70%</t>
    </r>
    <r>
      <rPr>
        <b/>
        <sz val="10"/>
        <rFont val="Arial"/>
        <family val="2"/>
      </rPr>
      <t>)</t>
    </r>
  </si>
  <si>
    <r>
      <t xml:space="preserve">Wetland </t>
    </r>
    <r>
      <rPr>
        <sz val="10"/>
        <rFont val="Arial"/>
        <family val="2"/>
      </rPr>
      <t>(PC = 70%)</t>
    </r>
  </si>
  <si>
    <t>P.C.</t>
  </si>
  <si>
    <t>3,4</t>
  </si>
  <si>
    <t>Bentrup, G. 2008. Conservation buffers: design guidelines for buffers, corridors, and greenways. Gen.</t>
  </si>
  <si>
    <t>Tech. Rep. SRS-109. Asheville, NC: Department of Agriculture, Forest Service, Southern Research</t>
  </si>
  <si>
    <t xml:space="preserve">Station. 110 p. </t>
  </si>
  <si>
    <t xml:space="preserve">Knutson, K. L., and V.L. Naef. 1997. Management recommendations for Washington's priority </t>
  </si>
  <si>
    <t>habitats: riparian. Wash. Dept. Fish and Wildl., Olympia. 181pp.</t>
  </si>
  <si>
    <r>
      <rPr>
        <sz val="10"/>
        <color indexed="10"/>
        <rFont val="Arial"/>
        <family val="2"/>
      </rPr>
      <t>USE WA SVAP2</t>
    </r>
    <r>
      <rPr>
        <sz val="10"/>
        <rFont val="Arial"/>
        <family val="0"/>
      </rPr>
      <t xml:space="preserve"> for evaluating the overall condition of a wadable stream and its habitat elements. </t>
    </r>
  </si>
  <si>
    <t xml:space="preserve">form) of a habitat type are at or above Planning Criteria (PC) level, the habitat score is the sum of </t>
  </si>
  <si>
    <t xml:space="preserve">          elimination of agricultural runoff into surface water bodies ,etc.)</t>
  </si>
  <si>
    <t xml:space="preserve">      4 = Gaps in the buffer are 30% or less along the entire planning unit.</t>
  </si>
  <si>
    <t>Riparian Area</t>
  </si>
  <si>
    <t>Biology - 14 (revised November 2015)</t>
  </si>
  <si>
    <t>November 20, 2015</t>
  </si>
  <si>
    <t>instead, the cells will all show 0% and Below PC.  If there is a number in a box and the box</t>
  </si>
  <si>
    <t>rachel.maggi@wa.usda.gov</t>
  </si>
  <si>
    <t>or rachel.maggi@wa.usda.gov</t>
  </si>
  <si>
    <t>Wildlife Habitat Evaluation Guide (WHEG)</t>
  </si>
  <si>
    <t>simple and objective method of determining the value of aquatic and terrestrial habitat in an agricultural</t>
  </si>
  <si>
    <t>Stream (SVAP2)</t>
  </si>
  <si>
    <t>Use this evaluation when providing a Resource Management System (RMS) alternative, or for general</t>
  </si>
  <si>
    <t xml:space="preserve">managed for one species such as pollinators or an at-risk fish or wildlife species, use a species-specific </t>
  </si>
  <si>
    <t>livestock grazing pressure, or alter timber management objectives, etc.</t>
  </si>
  <si>
    <t>example, a strip of trees along cropland would be scored in the upland woodland section.</t>
  </si>
  <si>
    <t>2) If the Evaluation Area has only one field in a landuse, or all fields of same landuse are similar, select</t>
  </si>
  <si>
    <t>3) Complete this habitat assessment in the field and compute the score for each landuse (habitat type).</t>
  </si>
  <si>
    <t>Interpolate between levels as needed.  If values for all habitat elements (i.e. questions on the inventory</t>
  </si>
  <si>
    <t xml:space="preserve">the value of each habitat element divided by the sum of highest value possible for each element.  If </t>
  </si>
  <si>
    <t>the value for any element of a habitat type are less than PC level, the habitat score is the lowest</t>
  </si>
  <si>
    <t>value achieved for that element, divided by the highest possible value for that element.</t>
  </si>
  <si>
    <t xml:space="preserve">4) If the total score for any habitat type is below PC, present structural or management alternatives with </t>
  </si>
  <si>
    <t xml:space="preserve">conservation practices that will meet or exceed the PC score for that habitat type. Repeat evaluation </t>
  </si>
  <si>
    <t>the PC level. Use the Planned A and Planned B boxes for this procedure.</t>
  </si>
  <si>
    <t xml:space="preserve">assuming the planned alternative is installed and all elements for that habitat type are above </t>
  </si>
  <si>
    <t>Tract:</t>
  </si>
  <si>
    <t>2,6,8</t>
  </si>
  <si>
    <t>Planning Unit Summary</t>
  </si>
  <si>
    <t>11/120/15</t>
  </si>
  <si>
    <t xml:space="preserve">Cropland &amp; Hayland </t>
  </si>
  <si>
    <r>
      <t xml:space="preserve">Stream </t>
    </r>
    <r>
      <rPr>
        <sz val="10"/>
        <rFont val="Arial"/>
        <family val="2"/>
      </rPr>
      <t>(PC = 70%)</t>
    </r>
  </si>
  <si>
    <t xml:space="preserve">          elimination of agricultural runoff into surface water bodies, etc.)</t>
  </si>
  <si>
    <t>Ditches which contain salmonids will need to have the riparian area section completed.</t>
  </si>
  <si>
    <t xml:space="preserve">along a stream. </t>
  </si>
  <si>
    <t xml:space="preserve">   Gaps are defined as linear portions of the buffer where the buffer                    </t>
  </si>
  <si>
    <t xml:space="preserve">               width measures less than 50 feet.</t>
  </si>
  <si>
    <t xml:space="preserve">            water source is equal to or greater than 50 feet.</t>
  </si>
  <si>
    <r>
      <t xml:space="preserve">      3 = The </t>
    </r>
    <r>
      <rPr>
        <sz val="10"/>
        <color indexed="10"/>
        <rFont val="Arial"/>
        <family val="2"/>
      </rPr>
      <t>minimum</t>
    </r>
    <r>
      <rPr>
        <sz val="10"/>
        <color indexed="30"/>
        <rFont val="Arial"/>
        <family val="2"/>
      </rPr>
      <t xml:space="preserve"> </t>
    </r>
    <r>
      <rPr>
        <sz val="10"/>
        <rFont val="Arial"/>
        <family val="2"/>
      </rPr>
      <t xml:space="preserve">width of the riparian vegetation around or along the </t>
    </r>
  </si>
  <si>
    <r>
      <t xml:space="preserve">      4 = The </t>
    </r>
    <r>
      <rPr>
        <i/>
        <u val="single"/>
        <sz val="10"/>
        <color indexed="12"/>
        <rFont val="Arial"/>
        <family val="2"/>
      </rPr>
      <t>average</t>
    </r>
    <r>
      <rPr>
        <sz val="10"/>
        <rFont val="Arial"/>
        <family val="0"/>
      </rPr>
      <t xml:space="preserve"> width of the riparian vegetation around or along the </t>
    </r>
  </si>
  <si>
    <t xml:space="preserve">            active floodplain. </t>
  </si>
  <si>
    <t xml:space="preserve">           natural  water source is greater than 100 feet or covers the entire </t>
  </si>
  <si>
    <t>Alderwood</t>
  </si>
  <si>
    <t>Douglas fir</t>
  </si>
  <si>
    <t xml:space="preserve">            do not exceed 10% on the planning unit.</t>
  </si>
  <si>
    <t xml:space="preserve">      3 = Gaps in the buffer exceed 30% along the entire planning unit.</t>
  </si>
  <si>
    <t>Example Landowner</t>
  </si>
  <si>
    <t>Chelatchi Creek</t>
  </si>
  <si>
    <t>East Fork Lewis</t>
  </si>
  <si>
    <t>Med</t>
  </si>
  <si>
    <t xml:space="preserve">Notes: </t>
  </si>
  <si>
    <t>Riparian Area (PC = 70%)</t>
  </si>
  <si>
    <t>Riparian Area Narrative, PC=70%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</si>
</sst>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36"/>
      <name val="Book Antiqua"/>
      <family val="1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8"/>
      <name val="Arial"/>
      <family val="2"/>
    </font>
    <font>
      <i/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0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9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9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4" borderId="22" xfId="0" applyFill="1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14" fillId="37" borderId="23" xfId="0" applyFont="1" applyFill="1" applyBorder="1" applyAlignment="1">
      <alignment horizontal="center"/>
    </xf>
    <xf numFmtId="0" fontId="14" fillId="37" borderId="24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6" fillId="38" borderId="23" xfId="0" applyFont="1" applyFill="1" applyBorder="1" applyAlignment="1">
      <alignment horizontal="center"/>
    </xf>
    <xf numFmtId="0" fontId="16" fillId="38" borderId="24" xfId="0" applyFont="1" applyFill="1" applyBorder="1" applyAlignment="1">
      <alignment horizontal="center"/>
    </xf>
    <xf numFmtId="0" fontId="16" fillId="38" borderId="25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 applyBorder="1" applyAlignment="1" quotePrefix="1">
      <alignment horizontal="right"/>
    </xf>
    <xf numFmtId="0" fontId="2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8" xfId="0" applyFill="1" applyBorder="1" applyAlignment="1" quotePrefix="1">
      <alignment horizontal="right"/>
    </xf>
    <xf numFmtId="0" fontId="0" fillId="33" borderId="18" xfId="0" applyFill="1" applyBorder="1" applyAlignment="1">
      <alignment/>
    </xf>
    <xf numFmtId="0" fontId="4" fillId="33" borderId="16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5" xfId="0" applyFill="1" applyBorder="1" applyAlignment="1">
      <alignment/>
    </xf>
    <xf numFmtId="0" fontId="6" fillId="33" borderId="10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0" fillId="33" borderId="0" xfId="0" applyFill="1" applyBorder="1" applyAlignment="1" quotePrefix="1">
      <alignment/>
    </xf>
    <xf numFmtId="0" fontId="1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9" fontId="0" fillId="33" borderId="22" xfId="0" applyNumberFormat="1" applyFill="1" applyBorder="1" applyAlignment="1">
      <alignment horizontal="center"/>
    </xf>
    <xf numFmtId="9" fontId="0" fillId="39" borderId="22" xfId="0" applyNumberFormat="1" applyFill="1" applyBorder="1" applyAlignment="1">
      <alignment horizontal="center"/>
    </xf>
    <xf numFmtId="9" fontId="0" fillId="33" borderId="30" xfId="0" applyNumberFormat="1" applyFill="1" applyBorder="1" applyAlignment="1">
      <alignment horizontal="center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3" borderId="31" xfId="0" applyFill="1" applyBorder="1" applyAlignment="1">
      <alignment horizontal="right"/>
    </xf>
    <xf numFmtId="0" fontId="15" fillId="33" borderId="30" xfId="0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0" fontId="0" fillId="0" borderId="32" xfId="0" applyBorder="1" applyAlignment="1">
      <alignment/>
    </xf>
    <xf numFmtId="165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/>
    </xf>
    <xf numFmtId="165" fontId="0" fillId="33" borderId="0" xfId="0" applyNumberFormat="1" applyFill="1" applyAlignment="1">
      <alignment horizontal="center"/>
    </xf>
    <xf numFmtId="0" fontId="0" fillId="33" borderId="33" xfId="0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0" fillId="33" borderId="32" xfId="0" applyFill="1" applyBorder="1" applyAlignment="1">
      <alignment/>
    </xf>
    <xf numFmtId="164" fontId="18" fillId="33" borderId="32" xfId="0" applyNumberFormat="1" applyFont="1" applyFill="1" applyBorder="1" applyAlignment="1">
      <alignment horizontal="left"/>
    </xf>
    <xf numFmtId="0" fontId="0" fillId="39" borderId="10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15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center"/>
    </xf>
    <xf numFmtId="164" fontId="18" fillId="40" borderId="22" xfId="0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8" fillId="33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16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3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9" borderId="20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0" fillId="0" borderId="10" xfId="0" applyBorder="1" applyAlignment="1">
      <alignment/>
    </xf>
    <xf numFmtId="165" fontId="0" fillId="33" borderId="0" xfId="0" applyNumberFormat="1" applyFill="1" applyAlignment="1">
      <alignment/>
    </xf>
    <xf numFmtId="164" fontId="18" fillId="33" borderId="32" xfId="0" applyNumberFormat="1" applyFont="1" applyFill="1" applyBorder="1" applyAlignment="1" quotePrefix="1">
      <alignment horizontal="left"/>
    </xf>
    <xf numFmtId="2" fontId="0" fillId="39" borderId="26" xfId="0" applyNumberFormat="1" applyFill="1" applyBorder="1" applyAlignment="1">
      <alignment horizontal="center"/>
    </xf>
    <xf numFmtId="0" fontId="0" fillId="33" borderId="24" xfId="0" applyFill="1" applyBorder="1" applyAlignment="1" quotePrefix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6" xfId="0" applyNumberForma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164" fontId="18" fillId="33" borderId="0" xfId="0" applyNumberFormat="1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right"/>
    </xf>
    <xf numFmtId="0" fontId="29" fillId="33" borderId="0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right"/>
    </xf>
    <xf numFmtId="0" fontId="0" fillId="33" borderId="0" xfId="0" applyFill="1" applyBorder="1" applyAlignment="1" applyProtection="1">
      <alignment/>
      <protection/>
    </xf>
    <xf numFmtId="0" fontId="19" fillId="33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9" fillId="33" borderId="18" xfId="0" applyFont="1" applyFill="1" applyBorder="1" applyAlignment="1">
      <alignment/>
    </xf>
    <xf numFmtId="0" fontId="36" fillId="0" borderId="0" xfId="53" applyAlignment="1" applyProtection="1">
      <alignment/>
      <protection/>
    </xf>
    <xf numFmtId="0" fontId="29" fillId="33" borderId="0" xfId="0" applyFont="1" applyFill="1" applyBorder="1" applyAlignment="1">
      <alignment horizontal="center" vertical="top"/>
    </xf>
    <xf numFmtId="0" fontId="18" fillId="33" borderId="11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0" fontId="38" fillId="33" borderId="0" xfId="0" applyFont="1" applyFill="1" applyAlignment="1">
      <alignment/>
    </xf>
    <xf numFmtId="2" fontId="0" fillId="33" borderId="22" xfId="0" applyNumberForma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10" fillId="33" borderId="16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166" fontId="30" fillId="33" borderId="22" xfId="0" applyNumberFormat="1" applyFont="1" applyFill="1" applyBorder="1" applyAlignment="1" applyProtection="1">
      <alignment horizontal="center"/>
      <protection/>
    </xf>
    <xf numFmtId="2" fontId="30" fillId="33" borderId="22" xfId="0" applyNumberFormat="1" applyFont="1" applyFill="1" applyBorder="1" applyAlignment="1">
      <alignment horizontal="center"/>
    </xf>
    <xf numFmtId="0" fontId="41" fillId="33" borderId="16" xfId="0" applyFont="1" applyFill="1" applyBorder="1" applyAlignment="1">
      <alignment/>
    </xf>
    <xf numFmtId="0" fontId="0" fillId="33" borderId="24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41" borderId="22" xfId="0" applyFill="1" applyBorder="1" applyAlignment="1">
      <alignment/>
    </xf>
    <xf numFmtId="0" fontId="0" fillId="19" borderId="16" xfId="0" applyFont="1" applyFill="1" applyBorder="1" applyAlignment="1" applyProtection="1">
      <alignment horizontal="left"/>
      <protection locked="0"/>
    </xf>
    <xf numFmtId="0" fontId="0" fillId="19" borderId="0" xfId="0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41" borderId="22" xfId="0" applyFill="1" applyBorder="1" applyAlignment="1" applyProtection="1">
      <alignment horizontal="center"/>
      <protection locked="0"/>
    </xf>
    <xf numFmtId="0" fontId="0" fillId="41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right"/>
    </xf>
    <xf numFmtId="164" fontId="18" fillId="33" borderId="35" xfId="0" applyNumberFormat="1" applyFont="1" applyFill="1" applyBorder="1" applyAlignment="1">
      <alignment horizontal="left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 horizontal="right"/>
    </xf>
    <xf numFmtId="9" fontId="0" fillId="33" borderId="37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9" fontId="0" fillId="0" borderId="35" xfId="0" applyNumberForma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0" fillId="33" borderId="18" xfId="0" applyFont="1" applyFill="1" applyBorder="1" applyAlignment="1" quotePrefix="1">
      <alignment horizontal="right"/>
    </xf>
    <xf numFmtId="164" fontId="18" fillId="41" borderId="22" xfId="0" applyNumberFormat="1" applyFont="1" applyFill="1" applyBorder="1" applyAlignment="1" applyProtection="1">
      <alignment horizontal="center"/>
      <protection locked="0"/>
    </xf>
    <xf numFmtId="0" fontId="7" fillId="41" borderId="22" xfId="0" applyFont="1" applyFill="1" applyBorder="1" applyAlignment="1" applyProtection="1">
      <alignment horizontal="center"/>
      <protection locked="0"/>
    </xf>
    <xf numFmtId="164" fontId="30" fillId="41" borderId="2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41" borderId="22" xfId="0" applyNumberFormat="1" applyFont="1" applyFill="1" applyBorder="1" applyAlignment="1" applyProtection="1">
      <alignment horizontal="center"/>
      <protection locked="0"/>
    </xf>
    <xf numFmtId="0" fontId="26" fillId="41" borderId="22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right"/>
    </xf>
    <xf numFmtId="0" fontId="7" fillId="41" borderId="2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41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0" fillId="33" borderId="33" xfId="0" applyNumberFormat="1" applyFill="1" applyBorder="1" applyAlignment="1">
      <alignment horizontal="center"/>
    </xf>
    <xf numFmtId="9" fontId="0" fillId="33" borderId="32" xfId="0" applyNumberForma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9" fontId="0" fillId="39" borderId="38" xfId="0" applyNumberForma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9" fontId="0" fillId="33" borderId="38" xfId="0" applyNumberForma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16" fontId="0" fillId="41" borderId="2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8" xfId="0" applyBorder="1" applyAlignment="1">
      <alignment vertical="top" wrapText="1"/>
    </xf>
    <xf numFmtId="0" fontId="78" fillId="0" borderId="18" xfId="0" applyFont="1" applyBorder="1" applyAlignment="1">
      <alignment vertical="top" wrapText="1"/>
    </xf>
    <xf numFmtId="0" fontId="0" fillId="41" borderId="19" xfId="0" applyFont="1" applyFill="1" applyBorder="1" applyAlignment="1" applyProtection="1">
      <alignment horizontal="center"/>
      <protection locked="0"/>
    </xf>
    <xf numFmtId="0" fontId="0" fillId="41" borderId="20" xfId="0" applyFill="1" applyBorder="1" applyAlignment="1" applyProtection="1">
      <alignment horizontal="center"/>
      <protection locked="0"/>
    </xf>
    <xf numFmtId="0" fontId="0" fillId="41" borderId="21" xfId="0" applyFill="1" applyBorder="1" applyAlignment="1" applyProtection="1">
      <alignment horizontal="center"/>
      <protection locked="0"/>
    </xf>
    <xf numFmtId="0" fontId="0" fillId="33" borderId="41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41" borderId="43" xfId="0" applyFill="1" applyBorder="1" applyAlignment="1">
      <alignment/>
    </xf>
    <xf numFmtId="0" fontId="0" fillId="33" borderId="41" xfId="0" applyFont="1" applyFill="1" applyBorder="1" applyAlignment="1">
      <alignment/>
    </xf>
    <xf numFmtId="0" fontId="27" fillId="33" borderId="35" xfId="0" applyFont="1" applyFill="1" applyBorder="1" applyAlignment="1">
      <alignment/>
    </xf>
    <xf numFmtId="0" fontId="15" fillId="33" borderId="29" xfId="0" applyFont="1" applyFill="1" applyBorder="1" applyAlignment="1">
      <alignment horizontal="center"/>
    </xf>
    <xf numFmtId="0" fontId="0" fillId="0" borderId="44" xfId="0" applyBorder="1" applyAlignment="1">
      <alignment/>
    </xf>
    <xf numFmtId="9" fontId="0" fillId="0" borderId="29" xfId="0" applyNumberFormat="1" applyBorder="1" applyAlignment="1">
      <alignment/>
    </xf>
    <xf numFmtId="0" fontId="22" fillId="0" borderId="0" xfId="0" applyFont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0" borderId="15" xfId="0" applyBorder="1" applyAlignment="1">
      <alignment/>
    </xf>
    <xf numFmtId="165" fontId="0" fillId="33" borderId="12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10" borderId="33" xfId="0" applyFill="1" applyBorder="1" applyAlignment="1">
      <alignment/>
    </xf>
    <xf numFmtId="0" fontId="39" fillId="10" borderId="32" xfId="0" applyFont="1" applyFill="1" applyBorder="1" applyAlignment="1">
      <alignment/>
    </xf>
    <xf numFmtId="0" fontId="0" fillId="10" borderId="32" xfId="0" applyFill="1" applyBorder="1" applyAlignment="1">
      <alignment/>
    </xf>
    <xf numFmtId="0" fontId="0" fillId="10" borderId="31" xfId="0" applyFill="1" applyBorder="1" applyAlignment="1">
      <alignment/>
    </xf>
    <xf numFmtId="164" fontId="0" fillId="10" borderId="30" xfId="0" applyNumberFormat="1" applyFill="1" applyBorder="1" applyAlignment="1">
      <alignment horizontal="center"/>
    </xf>
    <xf numFmtId="2" fontId="0" fillId="10" borderId="30" xfId="0" applyNumberFormat="1" applyFill="1" applyBorder="1" applyAlignment="1">
      <alignment horizontal="center"/>
    </xf>
    <xf numFmtId="2" fontId="0" fillId="10" borderId="2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41" borderId="22" xfId="0" applyNumberFormat="1" applyFill="1" applyBorder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7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36" fillId="33" borderId="0" xfId="53" applyFill="1" applyBorder="1" applyAlignment="1" applyProtection="1">
      <alignment horizontal="center"/>
      <protection/>
    </xf>
    <xf numFmtId="0" fontId="2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41" borderId="19" xfId="0" applyFont="1" applyFill="1" applyBorder="1" applyAlignment="1" applyProtection="1">
      <alignment horizontal="center"/>
      <protection locked="0"/>
    </xf>
    <xf numFmtId="0" fontId="0" fillId="41" borderId="20" xfId="0" applyFill="1" applyBorder="1" applyAlignment="1" applyProtection="1">
      <alignment horizontal="center"/>
      <protection locked="0"/>
    </xf>
    <xf numFmtId="0" fontId="0" fillId="41" borderId="21" xfId="0" applyFill="1" applyBorder="1" applyAlignment="1" applyProtection="1">
      <alignment horizontal="center"/>
      <protection locked="0"/>
    </xf>
    <xf numFmtId="14" fontId="0" fillId="41" borderId="19" xfId="0" applyNumberFormat="1" applyFont="1" applyFill="1" applyBorder="1" applyAlignment="1" applyProtection="1">
      <alignment horizontal="center"/>
      <protection locked="0"/>
    </xf>
    <xf numFmtId="0" fontId="0" fillId="41" borderId="20" xfId="0" applyFont="1" applyFill="1" applyBorder="1" applyAlignment="1" applyProtection="1">
      <alignment horizontal="center"/>
      <protection locked="0"/>
    </xf>
    <xf numFmtId="0" fontId="0" fillId="41" borderId="21" xfId="0" applyFont="1" applyFill="1" applyBorder="1" applyAlignment="1" applyProtection="1">
      <alignment horizontal="center"/>
      <protection locked="0"/>
    </xf>
    <xf numFmtId="14" fontId="7" fillId="41" borderId="19" xfId="0" applyNumberFormat="1" applyFont="1" applyFill="1" applyBorder="1" applyAlignment="1" applyProtection="1">
      <alignment horizontal="center"/>
      <protection locked="0"/>
    </xf>
    <xf numFmtId="0" fontId="7" fillId="41" borderId="20" xfId="0" applyFont="1" applyFill="1" applyBorder="1" applyAlignment="1" applyProtection="1">
      <alignment horizontal="center"/>
      <protection locked="0"/>
    </xf>
    <xf numFmtId="0" fontId="7" fillId="41" borderId="21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>
      <alignment horizontal="center"/>
    </xf>
    <xf numFmtId="16" fontId="7" fillId="41" borderId="19" xfId="0" applyNumberFormat="1" applyFont="1" applyFill="1" applyBorder="1" applyAlignment="1" applyProtection="1">
      <alignment horizontal="center"/>
      <protection locked="0"/>
    </xf>
    <xf numFmtId="0" fontId="0" fillId="41" borderId="19" xfId="0" applyFill="1" applyBorder="1" applyAlignment="1" applyProtection="1">
      <alignment horizontal="center"/>
      <protection locked="0"/>
    </xf>
    <xf numFmtId="15" fontId="7" fillId="41" borderId="19" xfId="0" applyNumberFormat="1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8" fillId="0" borderId="16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78" fillId="0" borderId="18" xfId="0" applyFont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26" fillId="41" borderId="19" xfId="0" applyFont="1" applyFill="1" applyBorder="1" applyAlignment="1" applyProtection="1">
      <alignment horizontal="center"/>
      <protection locked="0"/>
    </xf>
    <xf numFmtId="0" fontId="26" fillId="41" borderId="2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4" fillId="33" borderId="16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15" fontId="0" fillId="41" borderId="19" xfId="0" applyNumberFormat="1" applyFont="1" applyFill="1" applyBorder="1" applyAlignment="1" applyProtection="1">
      <alignment horizontal="center"/>
      <protection locked="0"/>
    </xf>
    <xf numFmtId="15" fontId="0" fillId="41" borderId="19" xfId="0" applyNumberForma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41" borderId="19" xfId="0" applyNumberFormat="1" applyFont="1" applyFill="1" applyBorder="1" applyAlignment="1">
      <alignment horizontal="center"/>
    </xf>
    <xf numFmtId="0" fontId="0" fillId="41" borderId="2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40" fillId="33" borderId="32" xfId="0" applyFont="1" applyFill="1" applyBorder="1" applyAlignment="1">
      <alignment horizontal="center"/>
    </xf>
    <xf numFmtId="0" fontId="40" fillId="33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438150</xdr:colOff>
      <xdr:row>34</xdr:row>
      <xdr:rowOff>104775</xdr:rowOff>
    </xdr:from>
    <xdr:to>
      <xdr:col>17</xdr:col>
      <xdr:colOff>476250</xdr:colOff>
      <xdr:row>52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5667375"/>
          <a:ext cx="43053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22</xdr:row>
      <xdr:rowOff>76200</xdr:rowOff>
    </xdr:from>
    <xdr:to>
      <xdr:col>14</xdr:col>
      <xdr:colOff>466725</xdr:colOff>
      <xdr:row>22</xdr:row>
      <xdr:rowOff>76200</xdr:rowOff>
    </xdr:to>
    <xdr:sp>
      <xdr:nvSpPr>
        <xdr:cNvPr id="1" name="Line 3"/>
        <xdr:cNvSpPr>
          <a:spLocks/>
        </xdr:cNvSpPr>
      </xdr:nvSpPr>
      <xdr:spPr>
        <a:xfrm>
          <a:off x="6781800" y="36957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24</xdr:row>
      <xdr:rowOff>76200</xdr:rowOff>
    </xdr:from>
    <xdr:to>
      <xdr:col>12</xdr:col>
      <xdr:colOff>571500</xdr:colOff>
      <xdr:row>24</xdr:row>
      <xdr:rowOff>76200</xdr:rowOff>
    </xdr:to>
    <xdr:sp>
      <xdr:nvSpPr>
        <xdr:cNvPr id="2" name="Line 4"/>
        <xdr:cNvSpPr>
          <a:spLocks/>
        </xdr:cNvSpPr>
      </xdr:nvSpPr>
      <xdr:spPr>
        <a:xfrm>
          <a:off x="7343775" y="40195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76200</xdr:rowOff>
    </xdr:from>
    <xdr:to>
      <xdr:col>13</xdr:col>
      <xdr:colOff>390525</xdr:colOff>
      <xdr:row>26</xdr:row>
      <xdr:rowOff>76200</xdr:rowOff>
    </xdr:to>
    <xdr:sp>
      <xdr:nvSpPr>
        <xdr:cNvPr id="3" name="Line 5"/>
        <xdr:cNvSpPr>
          <a:spLocks/>
        </xdr:cNvSpPr>
      </xdr:nvSpPr>
      <xdr:spPr>
        <a:xfrm>
          <a:off x="7343775" y="4343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28</xdr:row>
      <xdr:rowOff>85725</xdr:rowOff>
    </xdr:from>
    <xdr:to>
      <xdr:col>13</xdr:col>
      <xdr:colOff>533400</xdr:colOff>
      <xdr:row>28</xdr:row>
      <xdr:rowOff>85725</xdr:rowOff>
    </xdr:to>
    <xdr:sp>
      <xdr:nvSpPr>
        <xdr:cNvPr id="4" name="Line 6"/>
        <xdr:cNvSpPr>
          <a:spLocks/>
        </xdr:cNvSpPr>
      </xdr:nvSpPr>
      <xdr:spPr>
        <a:xfrm>
          <a:off x="7362825" y="46767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30</xdr:row>
      <xdr:rowOff>95250</xdr:rowOff>
    </xdr:from>
    <xdr:to>
      <xdr:col>13</xdr:col>
      <xdr:colOff>552450</xdr:colOff>
      <xdr:row>30</xdr:row>
      <xdr:rowOff>95250</xdr:rowOff>
    </xdr:to>
    <xdr:sp>
      <xdr:nvSpPr>
        <xdr:cNvPr id="5" name="Line 7"/>
        <xdr:cNvSpPr>
          <a:spLocks/>
        </xdr:cNvSpPr>
      </xdr:nvSpPr>
      <xdr:spPr>
        <a:xfrm>
          <a:off x="8210550" y="5010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32</xdr:row>
      <xdr:rowOff>104775</xdr:rowOff>
    </xdr:from>
    <xdr:to>
      <xdr:col>14</xdr:col>
      <xdr:colOff>514350</xdr:colOff>
      <xdr:row>32</xdr:row>
      <xdr:rowOff>104775</xdr:rowOff>
    </xdr:to>
    <xdr:sp>
      <xdr:nvSpPr>
        <xdr:cNvPr id="6" name="Line 10"/>
        <xdr:cNvSpPr>
          <a:spLocks/>
        </xdr:cNvSpPr>
      </xdr:nvSpPr>
      <xdr:spPr>
        <a:xfrm>
          <a:off x="8039100" y="53435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69</xdr:row>
      <xdr:rowOff>152400</xdr:rowOff>
    </xdr:from>
    <xdr:to>
      <xdr:col>17</xdr:col>
      <xdr:colOff>381000</xdr:colOff>
      <xdr:row>84</xdr:row>
      <xdr:rowOff>19050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rcRect l="11135" t="7513" r="42358" b="29016"/>
        <a:stretch>
          <a:fillRect/>
        </a:stretch>
      </xdr:blipFill>
      <xdr:spPr>
        <a:xfrm>
          <a:off x="8534400" y="11382375"/>
          <a:ext cx="22098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70</xdr:row>
      <xdr:rowOff>28575</xdr:rowOff>
    </xdr:from>
    <xdr:to>
      <xdr:col>12</xdr:col>
      <xdr:colOff>581025</xdr:colOff>
      <xdr:row>83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1420475"/>
          <a:ext cx="2162175" cy="2209800"/>
        </a:xfrm>
        <a:prstGeom prst="rect">
          <a:avLst/>
        </a:prstGeom>
        <a:solidFill>
          <a:srgbClr val="00FFFF"/>
        </a:solidFill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47625</xdr:colOff>
      <xdr:row>34</xdr:row>
      <xdr:rowOff>85725</xdr:rowOff>
    </xdr:from>
    <xdr:to>
      <xdr:col>14</xdr:col>
      <xdr:colOff>352425</xdr:colOff>
      <xdr:row>34</xdr:row>
      <xdr:rowOff>85725</xdr:rowOff>
    </xdr:to>
    <xdr:sp>
      <xdr:nvSpPr>
        <xdr:cNvPr id="9" name="Line 23"/>
        <xdr:cNvSpPr>
          <a:spLocks/>
        </xdr:cNvSpPr>
      </xdr:nvSpPr>
      <xdr:spPr>
        <a:xfrm>
          <a:off x="7362825" y="56483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36</xdr:row>
      <xdr:rowOff>104775</xdr:rowOff>
    </xdr:from>
    <xdr:to>
      <xdr:col>14</xdr:col>
      <xdr:colOff>571500</xdr:colOff>
      <xdr:row>36</xdr:row>
      <xdr:rowOff>104775</xdr:rowOff>
    </xdr:to>
    <xdr:sp>
      <xdr:nvSpPr>
        <xdr:cNvPr id="10" name="Line 24"/>
        <xdr:cNvSpPr>
          <a:spLocks/>
        </xdr:cNvSpPr>
      </xdr:nvSpPr>
      <xdr:spPr>
        <a:xfrm>
          <a:off x="7839075" y="59912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70</xdr:row>
      <xdr:rowOff>57150</xdr:rowOff>
    </xdr:from>
    <xdr:to>
      <xdr:col>3</xdr:col>
      <xdr:colOff>76200</xdr:colOff>
      <xdr:row>76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6871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70</xdr:row>
      <xdr:rowOff>152400</xdr:rowOff>
    </xdr:from>
    <xdr:to>
      <xdr:col>4</xdr:col>
      <xdr:colOff>542925</xdr:colOff>
      <xdr:row>75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1782425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71</xdr:row>
      <xdr:rowOff>9525</xdr:rowOff>
    </xdr:from>
    <xdr:to>
      <xdr:col>6</xdr:col>
      <xdr:colOff>581025</xdr:colOff>
      <xdr:row>75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181100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71</xdr:row>
      <xdr:rowOff>114300</xdr:rowOff>
    </xdr:from>
    <xdr:to>
      <xdr:col>9</xdr:col>
      <xdr:colOff>285750</xdr:colOff>
      <xdr:row>75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05425" y="11915775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maggi@wa.usda.gov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9" max="9" width="10.140625" style="0" customWidth="1"/>
  </cols>
  <sheetData>
    <row r="1" spans="1:9" ht="46.5" thickBot="1">
      <c r="A1" s="37" t="s">
        <v>681</v>
      </c>
      <c r="B1" s="38"/>
      <c r="C1" s="38"/>
      <c r="D1" s="38"/>
      <c r="E1" s="38"/>
      <c r="F1" s="38"/>
      <c r="G1" s="38"/>
      <c r="H1" s="38"/>
      <c r="I1" s="39"/>
    </row>
    <row r="2" spans="1:9" ht="14.25" thickBot="1" thickTop="1">
      <c r="A2" s="40" t="s">
        <v>479</v>
      </c>
      <c r="B2" s="5"/>
      <c r="C2" s="5"/>
      <c r="D2" s="5"/>
      <c r="E2" s="5"/>
      <c r="F2" s="5"/>
      <c r="G2" s="5"/>
      <c r="H2" s="5"/>
      <c r="I2" s="41" t="s">
        <v>480</v>
      </c>
    </row>
    <row r="3" spans="1:9" ht="12.75">
      <c r="A3" s="48" t="s">
        <v>733</v>
      </c>
      <c r="B3" s="6"/>
      <c r="C3" s="6"/>
      <c r="D3" s="6"/>
      <c r="E3" s="6"/>
      <c r="F3" s="6"/>
      <c r="G3" s="6"/>
      <c r="H3" s="6"/>
      <c r="I3" s="42" t="s">
        <v>481</v>
      </c>
    </row>
    <row r="4" spans="1:9" ht="12.75">
      <c r="A4" s="13"/>
      <c r="B4" s="6"/>
      <c r="C4" s="6"/>
      <c r="D4" s="6"/>
      <c r="E4" s="6"/>
      <c r="F4" s="6"/>
      <c r="G4" s="6"/>
      <c r="H4" s="63"/>
      <c r="I4" s="222" t="s">
        <v>734</v>
      </c>
    </row>
    <row r="5" spans="1:9" ht="15">
      <c r="A5" s="45" t="s">
        <v>738</v>
      </c>
      <c r="B5" s="8"/>
      <c r="C5" s="8"/>
      <c r="D5" s="8"/>
      <c r="E5" s="8"/>
      <c r="F5" s="8"/>
      <c r="G5" s="8"/>
      <c r="H5" s="8"/>
      <c r="I5" s="46"/>
    </row>
    <row r="6" spans="1:9" ht="12.75">
      <c r="A6" s="13"/>
      <c r="B6" s="6"/>
      <c r="C6" s="6"/>
      <c r="D6" s="6"/>
      <c r="E6" s="6"/>
      <c r="F6" s="6"/>
      <c r="G6" s="6"/>
      <c r="H6" s="6"/>
      <c r="I6" s="43"/>
    </row>
    <row r="7" spans="1:9" ht="12.75">
      <c r="A7" s="13" t="s">
        <v>172</v>
      </c>
      <c r="B7" s="6"/>
      <c r="C7" s="6"/>
      <c r="D7" s="6"/>
      <c r="E7" s="6"/>
      <c r="F7" s="6"/>
      <c r="G7" s="6"/>
      <c r="H7" s="6"/>
      <c r="I7" s="44"/>
    </row>
    <row r="8" spans="1:9" ht="12.75">
      <c r="A8" s="48" t="s">
        <v>739</v>
      </c>
      <c r="B8" s="6"/>
      <c r="C8" s="6"/>
      <c r="D8" s="6"/>
      <c r="E8" s="6"/>
      <c r="F8" s="6"/>
      <c r="G8" s="6"/>
      <c r="H8" s="6"/>
      <c r="I8" s="44"/>
    </row>
    <row r="9" spans="1:9" ht="12.75">
      <c r="A9" s="48" t="s">
        <v>682</v>
      </c>
      <c r="B9" s="6"/>
      <c r="C9" s="6"/>
      <c r="D9" s="6"/>
      <c r="E9" s="6"/>
      <c r="F9" s="6"/>
      <c r="G9" s="6"/>
      <c r="H9" s="6"/>
      <c r="I9" s="44"/>
    </row>
    <row r="10" spans="1:9" ht="12.75">
      <c r="A10" s="48" t="s">
        <v>683</v>
      </c>
      <c r="B10" s="6"/>
      <c r="C10" s="6"/>
      <c r="D10" s="6"/>
      <c r="E10" s="6"/>
      <c r="F10" s="6"/>
      <c r="G10" s="6"/>
      <c r="H10" s="6"/>
      <c r="I10" s="44"/>
    </row>
    <row r="11" spans="1:9" ht="12.75">
      <c r="A11" s="13" t="s">
        <v>171</v>
      </c>
      <c r="B11" s="6"/>
      <c r="C11" s="6"/>
      <c r="D11" s="6"/>
      <c r="E11" s="6"/>
      <c r="F11" s="6"/>
      <c r="G11" s="6"/>
      <c r="H11" s="6"/>
      <c r="I11" s="44"/>
    </row>
    <row r="12" spans="1:9" ht="12.75">
      <c r="A12" s="13" t="s">
        <v>665</v>
      </c>
      <c r="B12" s="6"/>
      <c r="C12" s="6"/>
      <c r="D12" s="6"/>
      <c r="E12" s="6"/>
      <c r="F12" s="6"/>
      <c r="G12" s="6"/>
      <c r="H12" s="6"/>
      <c r="I12" s="44"/>
    </row>
    <row r="13" spans="1:9" ht="12.75">
      <c r="A13" s="79"/>
      <c r="B13" s="74"/>
      <c r="C13" s="74"/>
      <c r="D13" s="74"/>
      <c r="E13" s="74"/>
      <c r="F13" s="74"/>
      <c r="G13" s="74"/>
      <c r="H13" s="74"/>
      <c r="I13" s="134"/>
    </row>
    <row r="14" spans="1:9" ht="12.75">
      <c r="A14" s="48" t="s">
        <v>741</v>
      </c>
      <c r="B14" s="6"/>
      <c r="C14" s="6"/>
      <c r="D14" s="6"/>
      <c r="E14" s="6"/>
      <c r="F14" s="6"/>
      <c r="G14" s="6"/>
      <c r="H14" s="6"/>
      <c r="I14" s="44"/>
    </row>
    <row r="15" spans="1:9" ht="12.75">
      <c r="A15" s="13" t="s">
        <v>140</v>
      </c>
      <c r="B15" s="6"/>
      <c r="C15" s="6"/>
      <c r="D15" s="6"/>
      <c r="E15" s="6"/>
      <c r="F15" s="6"/>
      <c r="G15" s="6"/>
      <c r="H15" s="6"/>
      <c r="I15" s="44"/>
    </row>
    <row r="16" spans="1:9" ht="12.75">
      <c r="A16" s="48" t="s">
        <v>742</v>
      </c>
      <c r="B16" s="6"/>
      <c r="C16" s="6"/>
      <c r="D16" s="6"/>
      <c r="E16" s="6"/>
      <c r="F16" s="6"/>
      <c r="G16" s="6"/>
      <c r="H16" s="6"/>
      <c r="I16" s="44"/>
    </row>
    <row r="17" spans="1:9" ht="12.75">
      <c r="A17" s="48" t="s">
        <v>684</v>
      </c>
      <c r="B17" s="6"/>
      <c r="C17" s="6"/>
      <c r="D17" s="6"/>
      <c r="E17" s="6"/>
      <c r="F17" s="6"/>
      <c r="G17" s="6"/>
      <c r="H17" s="6"/>
      <c r="I17" s="44"/>
    </row>
    <row r="18" spans="1:9" ht="12.75">
      <c r="A18" s="79"/>
      <c r="B18" s="74"/>
      <c r="C18" s="74"/>
      <c r="D18" s="74"/>
      <c r="E18" s="74"/>
      <c r="F18" s="74"/>
      <c r="G18" s="74"/>
      <c r="H18" s="74"/>
      <c r="I18" s="134"/>
    </row>
    <row r="19" spans="1:9" ht="12.75">
      <c r="A19" s="48" t="s">
        <v>728</v>
      </c>
      <c r="B19" s="74"/>
      <c r="C19" s="74"/>
      <c r="D19" s="74"/>
      <c r="E19" s="74"/>
      <c r="F19" s="74"/>
      <c r="G19" s="74"/>
      <c r="H19" s="74"/>
      <c r="I19" s="134"/>
    </row>
    <row r="20" spans="1:9" ht="12.75">
      <c r="A20" s="79"/>
      <c r="B20" s="74"/>
      <c r="C20" s="74"/>
      <c r="D20" s="74"/>
      <c r="E20" s="74"/>
      <c r="F20" s="74"/>
      <c r="G20" s="74"/>
      <c r="H20" s="74"/>
      <c r="I20" s="134"/>
    </row>
    <row r="21" spans="1:9" ht="12.75">
      <c r="A21" s="13"/>
      <c r="B21" s="6"/>
      <c r="C21" s="6"/>
      <c r="D21" s="6"/>
      <c r="E21" s="6"/>
      <c r="F21" s="6"/>
      <c r="G21" s="6"/>
      <c r="H21" s="6"/>
      <c r="I21" s="44"/>
    </row>
    <row r="22" spans="1:9" ht="12.75">
      <c r="A22" s="13" t="s">
        <v>513</v>
      </c>
      <c r="B22" s="6"/>
      <c r="C22" s="6"/>
      <c r="D22" s="6"/>
      <c r="E22" s="6"/>
      <c r="F22" s="6"/>
      <c r="G22" s="6"/>
      <c r="H22" s="6"/>
      <c r="I22" s="44"/>
    </row>
    <row r="23" spans="1:9" ht="12.75">
      <c r="A23" s="13" t="s">
        <v>142</v>
      </c>
      <c r="B23" s="6"/>
      <c r="C23" s="6"/>
      <c r="D23" s="6"/>
      <c r="E23" s="6"/>
      <c r="F23" s="6"/>
      <c r="G23" s="6"/>
      <c r="H23" s="6"/>
      <c r="I23" s="44"/>
    </row>
    <row r="24" spans="1:9" ht="12.75">
      <c r="A24" s="13" t="s">
        <v>458</v>
      </c>
      <c r="B24" s="6"/>
      <c r="C24" s="6"/>
      <c r="D24" s="6"/>
      <c r="E24" s="6"/>
      <c r="F24" s="6"/>
      <c r="G24" s="6"/>
      <c r="H24" s="6"/>
      <c r="I24" s="44"/>
    </row>
    <row r="25" spans="1:9" ht="12.75">
      <c r="A25" s="48" t="s">
        <v>743</v>
      </c>
      <c r="B25" s="6"/>
      <c r="C25" s="6"/>
      <c r="D25" s="6"/>
      <c r="E25" s="6"/>
      <c r="F25" s="6"/>
      <c r="G25" s="6"/>
      <c r="H25" s="6"/>
      <c r="I25" s="44"/>
    </row>
    <row r="26" spans="1:9" ht="12.75">
      <c r="A26" s="13"/>
      <c r="B26" s="6"/>
      <c r="C26" s="6"/>
      <c r="D26" s="6"/>
      <c r="E26" s="6"/>
      <c r="F26" s="6"/>
      <c r="G26" s="6"/>
      <c r="H26" s="6"/>
      <c r="I26" s="44"/>
    </row>
    <row r="27" spans="1:9" ht="12.75">
      <c r="A27" s="47" t="s">
        <v>5</v>
      </c>
      <c r="B27" s="6"/>
      <c r="C27" s="6"/>
      <c r="D27" s="6"/>
      <c r="E27" s="6"/>
      <c r="F27" s="6"/>
      <c r="G27" s="6"/>
      <c r="H27" s="6"/>
      <c r="I27" s="44"/>
    </row>
    <row r="28" spans="1:9" ht="12.75">
      <c r="A28" s="47"/>
      <c r="B28" s="6"/>
      <c r="C28" s="6"/>
      <c r="D28" s="6"/>
      <c r="E28" s="6"/>
      <c r="F28" s="6"/>
      <c r="G28" s="6"/>
      <c r="H28" s="6"/>
      <c r="I28" s="44"/>
    </row>
    <row r="29" spans="1:9" ht="12.75">
      <c r="A29" s="48" t="s">
        <v>82</v>
      </c>
      <c r="B29" s="6"/>
      <c r="C29" s="6"/>
      <c r="D29" s="6"/>
      <c r="E29" s="6"/>
      <c r="F29" s="6"/>
      <c r="G29" s="6"/>
      <c r="H29" s="6"/>
      <c r="I29" s="44"/>
    </row>
    <row r="30" spans="1:9" ht="12.75">
      <c r="A30" s="13" t="s">
        <v>514</v>
      </c>
      <c r="B30" s="6"/>
      <c r="C30" s="6"/>
      <c r="D30" s="6"/>
      <c r="E30" s="6"/>
      <c r="F30" s="6"/>
      <c r="G30" s="6"/>
      <c r="H30" s="6"/>
      <c r="I30" s="44"/>
    </row>
    <row r="31" spans="1:9" ht="12.75">
      <c r="A31" s="13" t="s">
        <v>459</v>
      </c>
      <c r="B31" s="6"/>
      <c r="C31" s="6"/>
      <c r="D31" s="6"/>
      <c r="E31" s="6"/>
      <c r="F31" s="6"/>
      <c r="G31" s="6"/>
      <c r="H31" s="6"/>
      <c r="I31" s="44"/>
    </row>
    <row r="32" spans="1:9" ht="12.75">
      <c r="A32" s="48" t="s">
        <v>744</v>
      </c>
      <c r="B32" s="6"/>
      <c r="C32" s="6"/>
      <c r="D32" s="6"/>
      <c r="E32" s="6"/>
      <c r="F32" s="6"/>
      <c r="G32" s="6"/>
      <c r="H32" s="6"/>
      <c r="I32" s="44"/>
    </row>
    <row r="33" spans="1:9" ht="12.75">
      <c r="A33" s="13"/>
      <c r="B33" s="6"/>
      <c r="C33" s="6"/>
      <c r="D33" s="6"/>
      <c r="E33" s="6"/>
      <c r="F33" s="6"/>
      <c r="G33" s="6"/>
      <c r="H33" s="6"/>
      <c r="I33" s="44"/>
    </row>
    <row r="34" spans="1:9" ht="12.75">
      <c r="A34" s="48" t="s">
        <v>745</v>
      </c>
      <c r="B34" s="6"/>
      <c r="C34" s="6"/>
      <c r="D34" s="6"/>
      <c r="E34" s="6"/>
      <c r="F34" s="6"/>
      <c r="G34" s="6"/>
      <c r="H34" s="6"/>
      <c r="I34" s="44"/>
    </row>
    <row r="35" spans="1:9" ht="12.75">
      <c r="A35" s="13" t="s">
        <v>141</v>
      </c>
      <c r="B35" s="6"/>
      <c r="C35" s="6"/>
      <c r="D35" s="6"/>
      <c r="E35" s="6"/>
      <c r="F35" s="6"/>
      <c r="G35" s="6"/>
      <c r="H35" s="6"/>
      <c r="I35" s="44"/>
    </row>
    <row r="36" spans="1:9" ht="12.75">
      <c r="A36" s="48" t="s">
        <v>685</v>
      </c>
      <c r="B36" s="6"/>
      <c r="C36" s="6"/>
      <c r="D36" s="6"/>
      <c r="E36" s="6"/>
      <c r="F36" s="6"/>
      <c r="G36" s="6"/>
      <c r="H36" s="6"/>
      <c r="I36" s="44"/>
    </row>
    <row r="37" spans="1:9" ht="12.75">
      <c r="A37" s="13"/>
      <c r="B37" s="6"/>
      <c r="C37" s="6"/>
      <c r="D37" s="6"/>
      <c r="E37" s="6"/>
      <c r="F37" s="6"/>
      <c r="G37" s="6"/>
      <c r="H37" s="6"/>
      <c r="I37" s="44"/>
    </row>
    <row r="38" spans="1:9" ht="12.75">
      <c r="A38" s="48" t="s">
        <v>746</v>
      </c>
      <c r="B38" s="6"/>
      <c r="C38" s="6"/>
      <c r="D38" s="6"/>
      <c r="E38" s="6"/>
      <c r="F38" s="6"/>
      <c r="G38" s="6"/>
      <c r="H38" s="6"/>
      <c r="I38" s="44"/>
    </row>
    <row r="39" spans="1:9" ht="12.75">
      <c r="A39" s="48" t="s">
        <v>747</v>
      </c>
      <c r="B39" s="6"/>
      <c r="C39" s="6"/>
      <c r="D39" s="6"/>
      <c r="E39" s="6"/>
      <c r="F39" s="6"/>
      <c r="G39" s="6"/>
      <c r="H39" s="6"/>
      <c r="I39" s="44"/>
    </row>
    <row r="40" spans="1:9" ht="12.75">
      <c r="A40" s="48" t="s">
        <v>729</v>
      </c>
      <c r="B40" s="6"/>
      <c r="C40" s="6"/>
      <c r="D40" s="6"/>
      <c r="E40" s="6"/>
      <c r="F40" s="6"/>
      <c r="G40" s="6"/>
      <c r="H40" s="6"/>
      <c r="I40" s="44"/>
    </row>
    <row r="41" spans="1:9" ht="12.75">
      <c r="A41" s="48" t="s">
        <v>748</v>
      </c>
      <c r="B41" s="6"/>
      <c r="C41" s="6"/>
      <c r="D41" s="6"/>
      <c r="E41" s="6"/>
      <c r="F41" s="6"/>
      <c r="G41" s="6"/>
      <c r="H41" s="6"/>
      <c r="I41" s="44"/>
    </row>
    <row r="42" spans="1:9" ht="12.75">
      <c r="A42" s="48" t="s">
        <v>749</v>
      </c>
      <c r="B42" s="6"/>
      <c r="C42" s="6"/>
      <c r="D42" s="6"/>
      <c r="E42" s="6"/>
      <c r="F42" s="6"/>
      <c r="G42" s="6"/>
      <c r="H42" s="6"/>
      <c r="I42" s="44"/>
    </row>
    <row r="43" spans="1:9" ht="12.75">
      <c r="A43" s="48" t="s">
        <v>750</v>
      </c>
      <c r="B43" s="6"/>
      <c r="C43" s="6"/>
      <c r="D43" s="36"/>
      <c r="E43" s="6"/>
      <c r="F43" s="6"/>
      <c r="G43" s="6"/>
      <c r="H43" s="6"/>
      <c r="I43" s="44"/>
    </row>
    <row r="44" spans="1:9" ht="13.5" thickBot="1">
      <c r="A44" s="257"/>
      <c r="B44" s="212"/>
      <c r="C44" s="212"/>
      <c r="D44" s="258"/>
      <c r="E44" s="212"/>
      <c r="F44" s="212"/>
      <c r="G44" s="212"/>
      <c r="H44" s="212"/>
      <c r="I44" s="255"/>
    </row>
    <row r="45" spans="1:9" ht="14.25" thickBot="1" thickTop="1">
      <c r="A45" s="254" t="s">
        <v>697</v>
      </c>
      <c r="B45" s="212"/>
      <c r="C45" s="212"/>
      <c r="D45" s="212"/>
      <c r="E45" s="256"/>
      <c r="F45" s="212"/>
      <c r="G45" s="212"/>
      <c r="H45" s="212"/>
      <c r="I45" s="255"/>
    </row>
    <row r="46" spans="1:9" ht="13.5" thickTop="1">
      <c r="A46" s="2"/>
      <c r="B46" s="3"/>
      <c r="C46" s="3"/>
      <c r="D46" s="3"/>
      <c r="E46" s="3"/>
      <c r="F46" s="3"/>
      <c r="G46" s="3"/>
      <c r="H46" s="3"/>
      <c r="I46" s="49"/>
    </row>
    <row r="47" spans="1:9" ht="12.75">
      <c r="A47" s="1"/>
      <c r="B47" s="50"/>
      <c r="C47" s="50"/>
      <c r="D47" s="50"/>
      <c r="E47" s="50"/>
      <c r="F47" s="50"/>
      <c r="G47" s="50"/>
      <c r="H47" s="50"/>
      <c r="I47" s="51"/>
    </row>
    <row r="48" spans="1:9" ht="12.75">
      <c r="A48" s="48" t="s">
        <v>751</v>
      </c>
      <c r="B48" s="6"/>
      <c r="C48" s="6"/>
      <c r="D48" s="6"/>
      <c r="E48" s="6"/>
      <c r="F48" s="6"/>
      <c r="G48" s="6"/>
      <c r="H48" s="6"/>
      <c r="I48" s="44"/>
    </row>
    <row r="49" spans="1:9" ht="12.75">
      <c r="A49" s="48" t="s">
        <v>752</v>
      </c>
      <c r="B49" s="6"/>
      <c r="C49" s="6"/>
      <c r="D49" s="6"/>
      <c r="E49" s="6"/>
      <c r="F49" s="6"/>
      <c r="G49" s="6"/>
      <c r="H49" s="6"/>
      <c r="I49" s="44"/>
    </row>
    <row r="50" spans="1:9" ht="12.75">
      <c r="A50" s="48" t="s">
        <v>754</v>
      </c>
      <c r="B50" s="6"/>
      <c r="C50" s="6"/>
      <c r="D50" s="6"/>
      <c r="E50" s="6"/>
      <c r="F50" s="6"/>
      <c r="G50" s="6"/>
      <c r="H50" s="6"/>
      <c r="I50" s="44"/>
    </row>
    <row r="51" spans="1:9" ht="12.75">
      <c r="A51" s="48" t="s">
        <v>753</v>
      </c>
      <c r="B51" s="6"/>
      <c r="C51" s="6"/>
      <c r="D51" s="6"/>
      <c r="E51" s="6"/>
      <c r="F51" s="6"/>
      <c r="G51" s="6"/>
      <c r="H51" s="6"/>
      <c r="I51" s="44"/>
    </row>
    <row r="52" spans="1:9" ht="12.75">
      <c r="A52" s="13"/>
      <c r="B52" s="6"/>
      <c r="C52" s="6"/>
      <c r="D52" s="6"/>
      <c r="E52" s="6"/>
      <c r="F52" s="6"/>
      <c r="G52" s="6"/>
      <c r="H52" s="6"/>
      <c r="I52" s="44"/>
    </row>
    <row r="53" spans="1:9" ht="12.75">
      <c r="A53" s="13"/>
      <c r="B53" s="6"/>
      <c r="C53" s="6"/>
      <c r="D53" s="6"/>
      <c r="E53" s="6"/>
      <c r="F53" s="6"/>
      <c r="G53" s="6"/>
      <c r="H53" s="6"/>
      <c r="I53" s="44"/>
    </row>
    <row r="54" spans="1:9" ht="12.75">
      <c r="A54" s="13"/>
      <c r="B54" s="9" t="s">
        <v>686</v>
      </c>
      <c r="C54" s="74"/>
      <c r="D54" s="6"/>
      <c r="E54" s="6"/>
      <c r="F54" s="6"/>
      <c r="G54" s="6"/>
      <c r="H54" s="6"/>
      <c r="I54" s="44"/>
    </row>
    <row r="55" spans="1:9" ht="12.75">
      <c r="A55" s="13"/>
      <c r="B55" s="6"/>
      <c r="C55" s="6"/>
      <c r="D55" s="6"/>
      <c r="E55" s="6"/>
      <c r="F55" s="6"/>
      <c r="G55" s="6"/>
      <c r="H55" s="6"/>
      <c r="I55" s="44"/>
    </row>
    <row r="56" spans="1:9" ht="12.75">
      <c r="A56" s="13"/>
      <c r="B56" s="6"/>
      <c r="C56" s="1" t="s">
        <v>204</v>
      </c>
      <c r="D56" s="11"/>
      <c r="E56" s="12">
        <v>0.5</v>
      </c>
      <c r="F56" s="6"/>
      <c r="G56" s="6"/>
      <c r="H56" s="6"/>
      <c r="I56" s="44"/>
    </row>
    <row r="57" spans="1:9" ht="12.75">
      <c r="A57" s="13"/>
      <c r="B57" s="6"/>
      <c r="C57" s="13" t="s">
        <v>572</v>
      </c>
      <c r="D57" s="14"/>
      <c r="E57" s="15">
        <v>0.5</v>
      </c>
      <c r="F57" s="6"/>
      <c r="G57" s="6"/>
      <c r="H57" s="6"/>
      <c r="I57" s="44"/>
    </row>
    <row r="58" spans="1:9" ht="12.75">
      <c r="A58" s="13"/>
      <c r="B58" s="6"/>
      <c r="C58" s="13" t="s">
        <v>483</v>
      </c>
      <c r="D58" s="14"/>
      <c r="E58" s="15">
        <v>0.6</v>
      </c>
      <c r="F58" s="6"/>
      <c r="G58" s="6"/>
      <c r="H58" s="6"/>
      <c r="I58" s="44"/>
    </row>
    <row r="59" spans="1:9" ht="12.75">
      <c r="A59" s="13"/>
      <c r="B59" s="6"/>
      <c r="C59" s="13" t="s">
        <v>559</v>
      </c>
      <c r="D59" s="14"/>
      <c r="E59" s="15">
        <v>0.6</v>
      </c>
      <c r="F59" s="6"/>
      <c r="G59" s="6"/>
      <c r="H59" s="6"/>
      <c r="I59" s="44"/>
    </row>
    <row r="60" spans="1:9" ht="12.75">
      <c r="A60" s="13"/>
      <c r="B60" s="6"/>
      <c r="C60" s="13" t="s">
        <v>732</v>
      </c>
      <c r="D60" s="14"/>
      <c r="E60" s="15">
        <v>0.7</v>
      </c>
      <c r="F60" s="6"/>
      <c r="G60" s="6"/>
      <c r="H60" s="6"/>
      <c r="I60" s="44"/>
    </row>
    <row r="61" spans="1:9" ht="12.75">
      <c r="A61" s="13"/>
      <c r="B61" s="6"/>
      <c r="C61" s="13" t="s">
        <v>280</v>
      </c>
      <c r="D61" s="14"/>
      <c r="E61" s="15">
        <v>0.7</v>
      </c>
      <c r="F61" s="6"/>
      <c r="G61" s="6"/>
      <c r="H61" s="6"/>
      <c r="I61" s="44"/>
    </row>
    <row r="62" spans="1:9" ht="12.75">
      <c r="A62" s="79"/>
      <c r="B62" s="74"/>
      <c r="C62" s="263" t="s">
        <v>740</v>
      </c>
      <c r="D62" s="260"/>
      <c r="E62" s="261">
        <v>0.7</v>
      </c>
      <c r="F62" s="74"/>
      <c r="G62" s="74"/>
      <c r="H62" s="74"/>
      <c r="I62" s="134"/>
    </row>
    <row r="63" spans="1:9" ht="12.75">
      <c r="A63" s="79"/>
      <c r="B63" s="74"/>
      <c r="C63" s="74"/>
      <c r="D63" s="74"/>
      <c r="E63" s="74"/>
      <c r="F63" s="74"/>
      <c r="G63" s="74"/>
      <c r="H63" s="74"/>
      <c r="I63" s="134"/>
    </row>
    <row r="64" spans="1:9" ht="12.75">
      <c r="A64" s="79"/>
      <c r="B64" s="74"/>
      <c r="C64" s="74"/>
      <c r="D64" s="74"/>
      <c r="E64" s="74"/>
      <c r="F64" s="74"/>
      <c r="G64" s="74"/>
      <c r="H64" s="74"/>
      <c r="I64" s="134"/>
    </row>
    <row r="65" spans="1:9" ht="12.75">
      <c r="A65" s="78" t="s">
        <v>474</v>
      </c>
      <c r="B65" s="6"/>
      <c r="C65" s="6"/>
      <c r="D65" s="6"/>
      <c r="E65" s="6"/>
      <c r="F65" s="6"/>
      <c r="G65" s="6"/>
      <c r="H65" s="6"/>
      <c r="I65" s="44"/>
    </row>
    <row r="66" spans="1:9" ht="12.75">
      <c r="A66" s="78" t="s">
        <v>461</v>
      </c>
      <c r="B66" s="6"/>
      <c r="C66" s="6"/>
      <c r="D66" s="6"/>
      <c r="E66" s="6"/>
      <c r="F66" s="6"/>
      <c r="G66" s="6"/>
      <c r="H66" s="6"/>
      <c r="I66" s="44"/>
    </row>
    <row r="67" spans="1:9" ht="12.75">
      <c r="A67" s="78" t="s">
        <v>475</v>
      </c>
      <c r="B67" s="6"/>
      <c r="C67" s="6"/>
      <c r="D67" s="6"/>
      <c r="E67" s="6"/>
      <c r="F67" s="6"/>
      <c r="G67" s="6"/>
      <c r="H67" s="6"/>
      <c r="I67" s="44"/>
    </row>
    <row r="68" spans="1:9" ht="12.75">
      <c r="A68" s="78" t="s">
        <v>476</v>
      </c>
      <c r="B68" s="6"/>
      <c r="C68" s="6"/>
      <c r="D68" s="6"/>
      <c r="E68" s="6"/>
      <c r="F68" s="6"/>
      <c r="G68" s="6"/>
      <c r="H68" s="6"/>
      <c r="I68" s="44"/>
    </row>
    <row r="69" spans="1:9" ht="12.75">
      <c r="A69" s="78" t="s">
        <v>735</v>
      </c>
      <c r="B69" s="6"/>
      <c r="C69" s="6"/>
      <c r="D69" s="6"/>
      <c r="E69" s="6"/>
      <c r="F69" s="6"/>
      <c r="G69" s="6"/>
      <c r="H69" s="6"/>
      <c r="I69" s="44"/>
    </row>
    <row r="70" spans="1:9" ht="12.75">
      <c r="A70" s="78" t="s">
        <v>460</v>
      </c>
      <c r="B70" s="6"/>
      <c r="C70" s="6"/>
      <c r="D70" s="6"/>
      <c r="E70" s="6"/>
      <c r="F70" s="6"/>
      <c r="G70" s="6"/>
      <c r="H70" s="6"/>
      <c r="I70" s="44"/>
    </row>
    <row r="71" spans="1:9" ht="12.75">
      <c r="A71" s="13"/>
      <c r="B71" s="6"/>
      <c r="C71" s="6"/>
      <c r="D71" s="6"/>
      <c r="E71" s="6"/>
      <c r="F71" s="6"/>
      <c r="G71" s="6"/>
      <c r="H71" s="6"/>
      <c r="I71" s="44"/>
    </row>
    <row r="72" spans="1:9" ht="12.75">
      <c r="A72" s="13"/>
      <c r="B72" s="6"/>
      <c r="C72" s="262" t="s">
        <v>139</v>
      </c>
      <c r="D72" s="283" t="s">
        <v>736</v>
      </c>
      <c r="E72" s="283"/>
      <c r="F72" s="283"/>
      <c r="G72" s="283"/>
      <c r="H72" s="6"/>
      <c r="I72" s="44"/>
    </row>
    <row r="73" spans="1:9" ht="12.75">
      <c r="A73" s="13"/>
      <c r="B73" s="6"/>
      <c r="C73" s="6"/>
      <c r="D73" s="6"/>
      <c r="E73" s="6"/>
      <c r="F73" s="6"/>
      <c r="G73" s="6"/>
      <c r="H73" s="6"/>
      <c r="I73" s="44"/>
    </row>
    <row r="74" spans="1:9" ht="12.75">
      <c r="A74" s="13"/>
      <c r="B74" s="6"/>
      <c r="C74" s="102"/>
      <c r="D74" s="284" t="s">
        <v>389</v>
      </c>
      <c r="E74" s="284"/>
      <c r="F74" s="284"/>
      <c r="G74" s="284"/>
      <c r="H74" s="6"/>
      <c r="I74" s="44"/>
    </row>
    <row r="75" spans="1:9" ht="12.75">
      <c r="A75" s="13"/>
      <c r="B75" s="6"/>
      <c r="C75" s="6"/>
      <c r="D75" s="285" t="s">
        <v>737</v>
      </c>
      <c r="E75" s="285"/>
      <c r="F75" s="285"/>
      <c r="G75" s="285"/>
      <c r="H75" s="6"/>
      <c r="I75" s="44"/>
    </row>
    <row r="76" spans="1:9" ht="12.75">
      <c r="A76" s="13"/>
      <c r="B76" s="6"/>
      <c r="C76" s="6"/>
      <c r="D76" s="6"/>
      <c r="E76" s="6"/>
      <c r="F76" s="6"/>
      <c r="G76" s="6"/>
      <c r="H76" s="6"/>
      <c r="I76" s="44"/>
    </row>
    <row r="77" spans="1:9" ht="12.75">
      <c r="A77" s="79"/>
      <c r="B77" s="74"/>
      <c r="C77" s="74"/>
      <c r="D77" s="74"/>
      <c r="E77" s="74"/>
      <c r="F77" s="74"/>
      <c r="G77" s="74"/>
      <c r="H77" s="74"/>
      <c r="I77" s="134"/>
    </row>
    <row r="78" spans="1:9" ht="12.75">
      <c r="A78" s="79"/>
      <c r="B78" s="74"/>
      <c r="C78" s="74"/>
      <c r="D78" s="74"/>
      <c r="E78" s="74"/>
      <c r="F78" s="74"/>
      <c r="G78" s="74"/>
      <c r="H78" s="74"/>
      <c r="I78" s="134"/>
    </row>
    <row r="79" spans="1:9" ht="12.75">
      <c r="A79" s="2"/>
      <c r="B79" s="3"/>
      <c r="C79" s="3"/>
      <c r="D79" s="3"/>
      <c r="E79" s="3"/>
      <c r="F79" s="3"/>
      <c r="G79" s="3"/>
      <c r="H79" s="3"/>
      <c r="I79" s="49"/>
    </row>
    <row r="80" spans="1:9" ht="12.75">
      <c r="A80" s="13"/>
      <c r="B80" s="6"/>
      <c r="C80" s="6"/>
      <c r="D80" s="6"/>
      <c r="E80" s="6"/>
      <c r="F80" s="6"/>
      <c r="G80" s="6"/>
      <c r="H80" s="6"/>
      <c r="I80" s="44"/>
    </row>
    <row r="81" spans="1:9" ht="12.75">
      <c r="A81" s="13"/>
      <c r="B81" s="6"/>
      <c r="C81" s="6"/>
      <c r="D81" s="6"/>
      <c r="E81" s="6"/>
      <c r="F81" s="6"/>
      <c r="G81" s="6"/>
      <c r="H81" s="6"/>
      <c r="I81" s="44"/>
    </row>
    <row r="82" spans="1:9" ht="12.75">
      <c r="A82" s="13"/>
      <c r="B82" s="6"/>
      <c r="C82" s="6"/>
      <c r="D82" s="6"/>
      <c r="E82" s="6"/>
      <c r="F82" s="6"/>
      <c r="G82" s="6"/>
      <c r="H82" s="6"/>
      <c r="I82" s="44"/>
    </row>
    <row r="83" spans="1:9" ht="12.75">
      <c r="A83" s="13"/>
      <c r="B83" s="6"/>
      <c r="C83" s="184"/>
      <c r="D83" s="6"/>
      <c r="E83" s="6"/>
      <c r="F83" s="6"/>
      <c r="G83" s="6"/>
      <c r="H83" s="6"/>
      <c r="I83" s="44"/>
    </row>
    <row r="84" spans="1:9" ht="12.75">
      <c r="A84" s="2"/>
      <c r="B84" s="3"/>
      <c r="C84" s="3"/>
      <c r="D84" s="3"/>
      <c r="E84" s="3"/>
      <c r="F84" s="3"/>
      <c r="G84" s="3"/>
      <c r="H84" s="3"/>
      <c r="I84" s="49"/>
    </row>
  </sheetData>
  <sheetProtection/>
  <mergeCells count="3">
    <mergeCell ref="D72:G72"/>
    <mergeCell ref="D74:G74"/>
    <mergeCell ref="D75:G75"/>
  </mergeCells>
  <hyperlinks>
    <hyperlink ref="D72" r:id="rId1" display="rachel.maggi@wa.usda.gov"/>
  </hyperlinks>
  <printOptions/>
  <pageMargins left="1.25" right="0.5" top="1" bottom="1" header="0.5" footer="0.5"/>
  <pageSetup horizontalDpi="1200" verticalDpi="1200" orientation="portrait" r:id="rId2"/>
  <headerFooter alignWithMargins="0">
    <oddFooter>&amp;LBIOLOGY TECH NOTE-14 (FY16)&amp;CWildlife Habitat Evaluation Guide&amp;RPage &amp;P</oddFooter>
  </headerFooter>
  <rowBreaks count="1" manualBreakCount="1">
    <brk id="4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6"/>
  <sheetViews>
    <sheetView view="pageLayout" workbookViewId="0" topLeftCell="A118">
      <selection activeCell="E115" sqref="E115"/>
    </sheetView>
  </sheetViews>
  <sheetFormatPr defaultColWidth="9.140625" defaultRowHeight="12.75"/>
  <cols>
    <col min="9" max="9" width="10.7109375" style="0" customWidth="1"/>
  </cols>
  <sheetData>
    <row r="1" spans="1:9" ht="18" thickBot="1" thickTop="1">
      <c r="A1" s="332" t="s">
        <v>398</v>
      </c>
      <c r="B1" s="333"/>
      <c r="C1" s="333"/>
      <c r="D1" s="333"/>
      <c r="E1" s="333"/>
      <c r="F1" s="333"/>
      <c r="G1" s="333"/>
      <c r="H1" s="333"/>
      <c r="I1" s="334"/>
    </row>
    <row r="2" spans="1:9" ht="13.5" thickTop="1">
      <c r="A2" s="174"/>
      <c r="B2" s="180"/>
      <c r="C2" s="180"/>
      <c r="D2" s="180"/>
      <c r="E2" s="180"/>
      <c r="F2" s="180"/>
      <c r="G2" s="180"/>
      <c r="H2" s="180"/>
      <c r="I2" s="181"/>
    </row>
    <row r="3" spans="1:9" ht="12.75">
      <c r="A3" s="179" t="s">
        <v>204</v>
      </c>
      <c r="B3" s="180"/>
      <c r="C3" s="180"/>
      <c r="D3" s="180"/>
      <c r="E3" s="180"/>
      <c r="F3" s="180"/>
      <c r="G3" s="180"/>
      <c r="H3" s="180"/>
      <c r="I3" s="181"/>
    </row>
    <row r="4" spans="1:9" ht="12.75">
      <c r="A4" s="174"/>
      <c r="B4" s="180"/>
      <c r="C4" s="180"/>
      <c r="D4" s="180"/>
      <c r="E4" s="180"/>
      <c r="F4" s="180"/>
      <c r="G4" s="180"/>
      <c r="H4" s="180"/>
      <c r="I4" s="181"/>
    </row>
    <row r="5" spans="1:9" ht="12.75">
      <c r="A5" s="65" t="s">
        <v>442</v>
      </c>
      <c r="B5" s="180"/>
      <c r="C5" s="180"/>
      <c r="D5" s="180"/>
      <c r="E5" s="180"/>
      <c r="F5" s="180"/>
      <c r="G5" s="180"/>
      <c r="H5" s="180"/>
      <c r="I5" s="181"/>
    </row>
    <row r="6" spans="1:9" ht="12.75">
      <c r="A6" s="65" t="s">
        <v>519</v>
      </c>
      <c r="B6" s="180"/>
      <c r="C6" s="180"/>
      <c r="D6" s="180"/>
      <c r="E6" s="180"/>
      <c r="F6" s="180"/>
      <c r="G6" s="180"/>
      <c r="H6" s="180"/>
      <c r="I6" s="181"/>
    </row>
    <row r="7" spans="1:9" ht="12.75">
      <c r="A7" s="174"/>
      <c r="B7" s="180"/>
      <c r="C7" s="180"/>
      <c r="D7" s="180"/>
      <c r="E7" s="180"/>
      <c r="F7" s="180"/>
      <c r="G7" s="180"/>
      <c r="H7" s="180"/>
      <c r="I7" s="181"/>
    </row>
    <row r="8" spans="1:9" ht="12.75">
      <c r="A8" s="64" t="s">
        <v>483</v>
      </c>
      <c r="B8" s="6"/>
      <c r="C8" s="6"/>
      <c r="D8" s="6"/>
      <c r="E8" s="6"/>
      <c r="F8" s="6"/>
      <c r="G8" s="6"/>
      <c r="H8" s="6"/>
      <c r="I8" s="44"/>
    </row>
    <row r="9" spans="1:9" ht="12.75">
      <c r="A9" s="64"/>
      <c r="B9" s="6"/>
      <c r="C9" s="6"/>
      <c r="D9" s="6"/>
      <c r="E9" s="6"/>
      <c r="F9" s="6"/>
      <c r="G9" s="6"/>
      <c r="H9" s="6"/>
      <c r="I9" s="44"/>
    </row>
    <row r="10" spans="1:9" ht="12.75">
      <c r="A10" s="65" t="s">
        <v>443</v>
      </c>
      <c r="B10" s="6"/>
      <c r="C10" s="6"/>
      <c r="D10" s="6"/>
      <c r="E10" s="6"/>
      <c r="F10" s="6"/>
      <c r="G10" s="6"/>
      <c r="H10" s="6"/>
      <c r="I10" s="44"/>
    </row>
    <row r="11" spans="1:9" ht="12.75">
      <c r="A11" s="65" t="s">
        <v>449</v>
      </c>
      <c r="B11" s="6"/>
      <c r="C11" s="6"/>
      <c r="D11" s="6"/>
      <c r="E11" s="6"/>
      <c r="F11" s="6"/>
      <c r="G11" s="6"/>
      <c r="H11" s="6"/>
      <c r="I11" s="44"/>
    </row>
    <row r="12" spans="1:9" ht="12.75">
      <c r="A12" s="65"/>
      <c r="B12" s="6"/>
      <c r="C12" s="6"/>
      <c r="D12" s="6"/>
      <c r="E12" s="6"/>
      <c r="F12" s="6"/>
      <c r="G12" s="6"/>
      <c r="H12" s="6"/>
      <c r="I12" s="44"/>
    </row>
    <row r="13" spans="1:9" ht="12.75">
      <c r="A13" s="65" t="s">
        <v>444</v>
      </c>
      <c r="B13" s="6"/>
      <c r="C13" s="6"/>
      <c r="D13" s="6"/>
      <c r="E13" s="6"/>
      <c r="F13" s="6"/>
      <c r="G13" s="6"/>
      <c r="H13" s="6"/>
      <c r="I13" s="44"/>
    </row>
    <row r="14" spans="1:9" ht="12.75">
      <c r="A14" s="65" t="s">
        <v>446</v>
      </c>
      <c r="B14" s="6"/>
      <c r="C14" s="6"/>
      <c r="D14" s="6"/>
      <c r="E14" s="6"/>
      <c r="F14" s="6"/>
      <c r="G14" s="6"/>
      <c r="H14" s="6"/>
      <c r="I14" s="44"/>
    </row>
    <row r="15" spans="1:9" ht="12.75">
      <c r="A15" s="65" t="s">
        <v>445</v>
      </c>
      <c r="B15" s="6"/>
      <c r="C15" s="6"/>
      <c r="D15" s="6"/>
      <c r="E15" s="6"/>
      <c r="F15" s="6"/>
      <c r="G15" s="6"/>
      <c r="H15" s="6"/>
      <c r="I15" s="44"/>
    </row>
    <row r="16" spans="1:9" ht="12.75">
      <c r="A16" s="65"/>
      <c r="B16" s="6"/>
      <c r="C16" s="6"/>
      <c r="D16" s="6"/>
      <c r="E16" s="6"/>
      <c r="F16" s="6"/>
      <c r="G16" s="6"/>
      <c r="H16" s="6"/>
      <c r="I16" s="44"/>
    </row>
    <row r="17" spans="1:9" ht="12.75">
      <c r="A17" s="65" t="s">
        <v>447</v>
      </c>
      <c r="B17" s="6"/>
      <c r="C17" s="6"/>
      <c r="D17" s="6"/>
      <c r="E17" s="6"/>
      <c r="F17" s="6"/>
      <c r="G17" s="6"/>
      <c r="H17" s="6"/>
      <c r="I17" s="44"/>
    </row>
    <row r="18" spans="1:9" ht="12.75">
      <c r="A18" s="65" t="s">
        <v>448</v>
      </c>
      <c r="B18" s="6"/>
      <c r="C18" s="6"/>
      <c r="D18" s="6"/>
      <c r="E18" s="6"/>
      <c r="F18" s="6"/>
      <c r="G18" s="6"/>
      <c r="H18" s="6"/>
      <c r="I18" s="44"/>
    </row>
    <row r="19" spans="1:9" ht="12.75">
      <c r="A19" s="65"/>
      <c r="B19" s="6"/>
      <c r="C19" s="6"/>
      <c r="D19" s="6"/>
      <c r="E19" s="6"/>
      <c r="F19" s="6"/>
      <c r="G19" s="6"/>
      <c r="H19" s="6"/>
      <c r="I19" s="44"/>
    </row>
    <row r="20" spans="1:9" ht="12.75">
      <c r="A20" s="65" t="s">
        <v>450</v>
      </c>
      <c r="B20" s="6"/>
      <c r="C20" s="6"/>
      <c r="D20" s="6"/>
      <c r="E20" s="6"/>
      <c r="F20" s="6"/>
      <c r="G20" s="6"/>
      <c r="H20" s="6"/>
      <c r="I20" s="44"/>
    </row>
    <row r="21" spans="1:9" ht="12.75">
      <c r="A21" s="65" t="s">
        <v>451</v>
      </c>
      <c r="B21" s="6"/>
      <c r="C21" s="6"/>
      <c r="D21" s="6"/>
      <c r="E21" s="6"/>
      <c r="F21" s="6"/>
      <c r="G21" s="6"/>
      <c r="H21" s="6"/>
      <c r="I21" s="44"/>
    </row>
    <row r="22" spans="1:9" ht="12.75">
      <c r="A22" s="65"/>
      <c r="B22" s="6"/>
      <c r="C22" s="6"/>
      <c r="D22" s="6"/>
      <c r="E22" s="6"/>
      <c r="F22" s="6"/>
      <c r="G22" s="6"/>
      <c r="H22" s="6"/>
      <c r="I22" s="44"/>
    </row>
    <row r="23" spans="1:9" ht="12.75">
      <c r="A23" s="64" t="s">
        <v>572</v>
      </c>
      <c r="B23" s="6"/>
      <c r="C23" s="6"/>
      <c r="D23" s="6"/>
      <c r="E23" s="6"/>
      <c r="F23" s="6"/>
      <c r="G23" s="6"/>
      <c r="H23" s="6"/>
      <c r="I23" s="44"/>
    </row>
    <row r="24" spans="1:9" ht="12.75">
      <c r="A24" s="64"/>
      <c r="B24" s="6"/>
      <c r="C24" s="6"/>
      <c r="D24" s="6"/>
      <c r="E24" s="6"/>
      <c r="F24" s="6"/>
      <c r="G24" s="6"/>
      <c r="H24" s="6"/>
      <c r="I24" s="44"/>
    </row>
    <row r="25" spans="1:9" ht="12.75">
      <c r="A25" s="13" t="s">
        <v>453</v>
      </c>
      <c r="B25" s="6"/>
      <c r="C25" s="6"/>
      <c r="D25" s="6"/>
      <c r="E25" s="6"/>
      <c r="F25" s="6"/>
      <c r="G25" s="6"/>
      <c r="H25" s="6"/>
      <c r="I25" s="44"/>
    </row>
    <row r="26" spans="1:9" ht="12.75">
      <c r="A26" s="13" t="s">
        <v>452</v>
      </c>
      <c r="B26" s="6"/>
      <c r="C26" s="6"/>
      <c r="D26" s="6"/>
      <c r="E26" s="6"/>
      <c r="F26" s="6"/>
      <c r="G26" s="6"/>
      <c r="H26" s="6"/>
      <c r="I26" s="44"/>
    </row>
    <row r="27" spans="1:9" ht="12.75">
      <c r="A27" s="65"/>
      <c r="B27" s="6"/>
      <c r="C27" s="6"/>
      <c r="D27" s="6"/>
      <c r="E27" s="6"/>
      <c r="F27" s="6"/>
      <c r="G27" s="6"/>
      <c r="H27" s="6"/>
      <c r="I27" s="44"/>
    </row>
    <row r="28" spans="1:9" ht="12.75">
      <c r="A28" s="65" t="s">
        <v>454</v>
      </c>
      <c r="B28" s="6"/>
      <c r="C28" s="6"/>
      <c r="D28" s="6"/>
      <c r="E28" s="6"/>
      <c r="F28" s="6"/>
      <c r="G28" s="6"/>
      <c r="H28" s="6"/>
      <c r="I28" s="44"/>
    </row>
    <row r="29" spans="1:9" ht="12.75">
      <c r="A29" s="65" t="s">
        <v>455</v>
      </c>
      <c r="B29" s="6"/>
      <c r="C29" s="6"/>
      <c r="D29" s="6"/>
      <c r="E29" s="6"/>
      <c r="F29" s="6"/>
      <c r="G29" s="6"/>
      <c r="H29" s="6"/>
      <c r="I29" s="44"/>
    </row>
    <row r="30" spans="1:9" ht="12.75">
      <c r="A30" s="65"/>
      <c r="B30" s="6"/>
      <c r="C30" s="6"/>
      <c r="D30" s="6"/>
      <c r="E30" s="6"/>
      <c r="F30" s="6"/>
      <c r="G30" s="6"/>
      <c r="H30" s="6"/>
      <c r="I30" s="44"/>
    </row>
    <row r="31" spans="1:9" ht="12.75">
      <c r="A31" s="65" t="s">
        <v>518</v>
      </c>
      <c r="B31" s="6"/>
      <c r="C31" s="6"/>
      <c r="D31" s="6"/>
      <c r="E31" s="6"/>
      <c r="F31" s="6"/>
      <c r="G31" s="6"/>
      <c r="H31" s="6"/>
      <c r="I31" s="44"/>
    </row>
    <row r="32" spans="1:9" ht="12.75">
      <c r="A32" s="65" t="s">
        <v>134</v>
      </c>
      <c r="B32" s="6"/>
      <c r="C32" s="6"/>
      <c r="D32" s="6"/>
      <c r="E32" s="6"/>
      <c r="F32" s="6"/>
      <c r="G32" s="6"/>
      <c r="H32" s="6"/>
      <c r="I32" s="44"/>
    </row>
    <row r="33" spans="1:9" ht="12.75">
      <c r="A33" s="65"/>
      <c r="B33" s="6"/>
      <c r="C33" s="6"/>
      <c r="D33" s="6"/>
      <c r="E33" s="6"/>
      <c r="F33" s="6"/>
      <c r="G33" s="6"/>
      <c r="H33" s="6"/>
      <c r="I33" s="44"/>
    </row>
    <row r="34" spans="1:9" ht="12.75">
      <c r="A34" s="64" t="s">
        <v>559</v>
      </c>
      <c r="B34" s="6"/>
      <c r="C34" s="6"/>
      <c r="D34" s="6"/>
      <c r="E34" s="6"/>
      <c r="F34" s="6"/>
      <c r="G34" s="6"/>
      <c r="H34" s="6"/>
      <c r="I34" s="44"/>
    </row>
    <row r="35" spans="1:9" ht="12.75">
      <c r="A35" s="64"/>
      <c r="B35" s="6"/>
      <c r="C35" s="6"/>
      <c r="D35" s="6"/>
      <c r="E35" s="6"/>
      <c r="F35" s="6"/>
      <c r="G35" s="6"/>
      <c r="H35" s="6"/>
      <c r="I35" s="44"/>
    </row>
    <row r="36" spans="1:9" ht="12.75">
      <c r="A36" s="65" t="s">
        <v>517</v>
      </c>
      <c r="B36" s="6"/>
      <c r="C36" s="6"/>
      <c r="D36" s="6"/>
      <c r="E36" s="6"/>
      <c r="F36" s="6"/>
      <c r="G36" s="6"/>
      <c r="H36" s="6"/>
      <c r="I36" s="44"/>
    </row>
    <row r="37" spans="1:9" ht="12.75">
      <c r="A37" s="65" t="s">
        <v>48</v>
      </c>
      <c r="B37" s="6"/>
      <c r="C37" s="6"/>
      <c r="D37" s="6"/>
      <c r="E37" s="6"/>
      <c r="F37" s="6"/>
      <c r="G37" s="6"/>
      <c r="H37" s="6"/>
      <c r="I37" s="44"/>
    </row>
    <row r="38" spans="1:9" ht="12.75">
      <c r="A38" s="65"/>
      <c r="B38" s="6"/>
      <c r="C38" s="6"/>
      <c r="D38" s="6"/>
      <c r="E38" s="6"/>
      <c r="F38" s="6"/>
      <c r="G38" s="6"/>
      <c r="H38" s="6"/>
      <c r="I38" s="44"/>
    </row>
    <row r="39" spans="1:9" ht="12.75">
      <c r="A39" s="65" t="s">
        <v>338</v>
      </c>
      <c r="B39" s="6"/>
      <c r="C39" s="6"/>
      <c r="D39" s="6"/>
      <c r="E39" s="6"/>
      <c r="F39" s="6"/>
      <c r="G39" s="6"/>
      <c r="H39" s="6"/>
      <c r="I39" s="44"/>
    </row>
    <row r="40" spans="1:9" ht="12.75">
      <c r="A40" s="65" t="s">
        <v>339</v>
      </c>
      <c r="B40" s="6"/>
      <c r="C40" s="6"/>
      <c r="D40" s="6"/>
      <c r="E40" s="6"/>
      <c r="F40" s="6"/>
      <c r="G40" s="6"/>
      <c r="H40" s="6"/>
      <c r="I40" s="44"/>
    </row>
    <row r="41" spans="1:9" ht="12.75">
      <c r="A41" s="65" t="s">
        <v>340</v>
      </c>
      <c r="B41" s="6"/>
      <c r="C41" s="6"/>
      <c r="D41" s="6"/>
      <c r="E41" s="6"/>
      <c r="F41" s="6"/>
      <c r="G41" s="6"/>
      <c r="H41" s="6"/>
      <c r="I41" s="44"/>
    </row>
    <row r="42" spans="1:9" ht="12.75">
      <c r="A42" s="65"/>
      <c r="B42" s="6"/>
      <c r="C42" s="6"/>
      <c r="D42" s="6"/>
      <c r="E42" s="6"/>
      <c r="F42" s="6"/>
      <c r="G42" s="6"/>
      <c r="H42" s="6"/>
      <c r="I42" s="44"/>
    </row>
    <row r="43" spans="1:9" ht="12.75">
      <c r="A43" s="65" t="s">
        <v>136</v>
      </c>
      <c r="B43" s="6"/>
      <c r="C43" s="6"/>
      <c r="D43" s="6"/>
      <c r="E43" s="6"/>
      <c r="F43" s="6"/>
      <c r="G43" s="6"/>
      <c r="H43" s="6"/>
      <c r="I43" s="44"/>
    </row>
    <row r="44" spans="1:9" ht="12.75">
      <c r="A44" s="65" t="s">
        <v>137</v>
      </c>
      <c r="B44" s="6"/>
      <c r="C44" s="6"/>
      <c r="D44" s="6"/>
      <c r="E44" s="6"/>
      <c r="F44" s="6"/>
      <c r="G44" s="6"/>
      <c r="H44" s="6"/>
      <c r="I44" s="44"/>
    </row>
    <row r="45" spans="1:9" ht="12.75">
      <c r="A45" s="65"/>
      <c r="B45" s="6"/>
      <c r="C45" s="6"/>
      <c r="D45" s="6"/>
      <c r="E45" s="6"/>
      <c r="F45" s="6"/>
      <c r="G45" s="6"/>
      <c r="H45" s="6"/>
      <c r="I45" s="44"/>
    </row>
    <row r="46" spans="1:9" ht="12.75">
      <c r="A46" s="65" t="s">
        <v>515</v>
      </c>
      <c r="B46" s="6"/>
      <c r="C46" s="6"/>
      <c r="D46" s="6"/>
      <c r="E46" s="6"/>
      <c r="F46" s="6"/>
      <c r="G46" s="6"/>
      <c r="H46" s="6"/>
      <c r="I46" s="44"/>
    </row>
    <row r="47" spans="1:9" ht="12.75">
      <c r="A47" s="65" t="s">
        <v>516</v>
      </c>
      <c r="B47" s="6"/>
      <c r="C47" s="6"/>
      <c r="D47" s="6"/>
      <c r="E47" s="6"/>
      <c r="F47" s="6"/>
      <c r="G47" s="6"/>
      <c r="H47" s="6"/>
      <c r="I47" s="44"/>
    </row>
    <row r="48" spans="1:9" ht="12.75">
      <c r="A48" s="182"/>
      <c r="B48" s="3"/>
      <c r="C48" s="3"/>
      <c r="D48" s="3"/>
      <c r="E48" s="3"/>
      <c r="F48" s="3"/>
      <c r="G48" s="3"/>
      <c r="H48" s="3"/>
      <c r="I48" s="49"/>
    </row>
    <row r="49" spans="1:9" ht="12.75">
      <c r="A49" s="183"/>
      <c r="B49" s="50"/>
      <c r="C49" s="50"/>
      <c r="D49" s="50"/>
      <c r="E49" s="50"/>
      <c r="F49" s="50"/>
      <c r="G49" s="50"/>
      <c r="H49" s="50"/>
      <c r="I49" s="51"/>
    </row>
    <row r="50" spans="1:9" ht="12.75">
      <c r="A50" s="64" t="s">
        <v>46</v>
      </c>
      <c r="B50" s="6"/>
      <c r="C50" s="6"/>
      <c r="D50" s="6"/>
      <c r="E50" s="6"/>
      <c r="F50" s="6"/>
      <c r="G50" s="6"/>
      <c r="H50" s="6"/>
      <c r="I50" s="44"/>
    </row>
    <row r="51" spans="1:9" ht="12.75">
      <c r="A51" s="65"/>
      <c r="B51" s="6"/>
      <c r="C51" s="6"/>
      <c r="D51" s="6"/>
      <c r="E51" s="6"/>
      <c r="F51" s="6"/>
      <c r="G51" s="6"/>
      <c r="H51" s="6"/>
      <c r="I51" s="44"/>
    </row>
    <row r="52" spans="1:9" ht="12.75">
      <c r="A52" s="65" t="s">
        <v>341</v>
      </c>
      <c r="B52" s="6"/>
      <c r="C52" s="6"/>
      <c r="D52" s="6"/>
      <c r="E52" s="6"/>
      <c r="F52" s="6"/>
      <c r="G52" s="6"/>
      <c r="H52" s="6"/>
      <c r="I52" s="44"/>
    </row>
    <row r="53" spans="1:9" ht="12.75">
      <c r="A53" s="65" t="s">
        <v>342</v>
      </c>
      <c r="B53" s="6"/>
      <c r="C53" s="6"/>
      <c r="D53" s="6"/>
      <c r="E53" s="6"/>
      <c r="F53" s="6"/>
      <c r="G53" s="6"/>
      <c r="H53" s="6"/>
      <c r="I53" s="44"/>
    </row>
    <row r="54" spans="1:9" ht="12.75">
      <c r="A54" s="65"/>
      <c r="B54" s="6"/>
      <c r="C54" s="6"/>
      <c r="D54" s="6"/>
      <c r="E54" s="6"/>
      <c r="F54" s="6"/>
      <c r="G54" s="6"/>
      <c r="H54" s="6"/>
      <c r="I54" s="44"/>
    </row>
    <row r="55" spans="1:9" ht="12.75">
      <c r="A55" s="65" t="s">
        <v>42</v>
      </c>
      <c r="B55" s="6"/>
      <c r="C55" s="6"/>
      <c r="D55" s="6"/>
      <c r="E55" s="6"/>
      <c r="F55" s="6"/>
      <c r="G55" s="6"/>
      <c r="H55" s="6"/>
      <c r="I55" s="44"/>
    </row>
    <row r="56" spans="1:9" ht="12.75">
      <c r="A56" s="65" t="s">
        <v>43</v>
      </c>
      <c r="B56" s="6"/>
      <c r="C56" s="6"/>
      <c r="D56" s="6"/>
      <c r="E56" s="6"/>
      <c r="F56" s="6"/>
      <c r="G56" s="6"/>
      <c r="H56" s="6"/>
      <c r="I56" s="44"/>
    </row>
    <row r="57" spans="1:9" ht="12.75">
      <c r="A57" s="65" t="s">
        <v>44</v>
      </c>
      <c r="B57" s="6"/>
      <c r="C57" s="6"/>
      <c r="D57" s="6"/>
      <c r="E57" s="6"/>
      <c r="F57" s="6"/>
      <c r="G57" s="6"/>
      <c r="H57" s="6"/>
      <c r="I57" s="44"/>
    </row>
    <row r="58" spans="1:9" ht="12.75">
      <c r="A58" s="65" t="s">
        <v>45</v>
      </c>
      <c r="B58" s="6"/>
      <c r="C58" s="6"/>
      <c r="D58" s="6"/>
      <c r="E58" s="6"/>
      <c r="F58" s="6"/>
      <c r="G58" s="6"/>
      <c r="H58" s="6"/>
      <c r="I58" s="44"/>
    </row>
    <row r="59" spans="1:9" ht="12.75">
      <c r="A59" s="64"/>
      <c r="B59" s="6"/>
      <c r="C59" s="6"/>
      <c r="D59" s="6"/>
      <c r="E59" s="6"/>
      <c r="F59" s="6"/>
      <c r="G59" s="6"/>
      <c r="H59" s="6"/>
      <c r="I59" s="44"/>
    </row>
    <row r="60" spans="1:9" ht="12.75">
      <c r="A60" s="65" t="s">
        <v>518</v>
      </c>
      <c r="B60" s="6"/>
      <c r="C60" s="6"/>
      <c r="D60" s="6"/>
      <c r="E60" s="6"/>
      <c r="F60" s="6"/>
      <c r="G60" s="6"/>
      <c r="H60" s="6"/>
      <c r="I60" s="44"/>
    </row>
    <row r="61" spans="1:9" ht="12.75">
      <c r="A61" s="65" t="s">
        <v>134</v>
      </c>
      <c r="B61" s="6"/>
      <c r="C61" s="6"/>
      <c r="D61" s="6"/>
      <c r="E61" s="6"/>
      <c r="F61" s="6"/>
      <c r="G61" s="6"/>
      <c r="H61" s="6"/>
      <c r="I61" s="44"/>
    </row>
    <row r="62" spans="1:9" ht="12.75">
      <c r="A62" s="65"/>
      <c r="B62" s="6"/>
      <c r="C62" s="6"/>
      <c r="D62" s="6"/>
      <c r="E62" s="6"/>
      <c r="F62" s="6"/>
      <c r="G62" s="6"/>
      <c r="H62" s="6"/>
      <c r="I62" s="44"/>
    </row>
    <row r="63" spans="1:9" ht="12.75">
      <c r="A63" s="65" t="s">
        <v>49</v>
      </c>
      <c r="B63" s="6"/>
      <c r="C63" s="6"/>
      <c r="D63" s="6"/>
      <c r="E63" s="6"/>
      <c r="F63" s="6"/>
      <c r="G63" s="6"/>
      <c r="H63" s="6"/>
      <c r="I63" s="44"/>
    </row>
    <row r="64" spans="1:9" ht="12.75">
      <c r="A64" s="65"/>
      <c r="B64" s="6"/>
      <c r="C64" s="6"/>
      <c r="D64" s="6"/>
      <c r="E64" s="6"/>
      <c r="F64" s="6"/>
      <c r="G64" s="6"/>
      <c r="H64" s="6"/>
      <c r="I64" s="44"/>
    </row>
    <row r="65" spans="1:9" ht="12.75">
      <c r="A65" s="64" t="s">
        <v>17</v>
      </c>
      <c r="B65" s="6"/>
      <c r="C65" s="6"/>
      <c r="D65" s="6"/>
      <c r="E65" s="6"/>
      <c r="F65" s="6"/>
      <c r="G65" s="6"/>
      <c r="H65" s="6"/>
      <c r="I65" s="44"/>
    </row>
    <row r="66" spans="1:9" ht="12.75">
      <c r="A66" s="65"/>
      <c r="B66" s="6"/>
      <c r="C66" s="6"/>
      <c r="D66" s="6"/>
      <c r="E66" s="6"/>
      <c r="F66" s="6"/>
      <c r="G66" s="6"/>
      <c r="H66" s="6"/>
      <c r="I66" s="44"/>
    </row>
    <row r="67" spans="1:9" ht="12.75">
      <c r="A67" s="65" t="s">
        <v>517</v>
      </c>
      <c r="B67" s="6"/>
      <c r="C67" s="6"/>
      <c r="D67" s="6"/>
      <c r="E67" s="6"/>
      <c r="F67" s="6"/>
      <c r="G67" s="6"/>
      <c r="H67" s="6"/>
      <c r="I67" s="44"/>
    </row>
    <row r="68" spans="1:9" ht="12.75">
      <c r="A68" s="65" t="s">
        <v>135</v>
      </c>
      <c r="B68" s="6"/>
      <c r="C68" s="6"/>
      <c r="D68" s="6"/>
      <c r="E68" s="6"/>
      <c r="F68" s="6"/>
      <c r="G68" s="6"/>
      <c r="H68" s="6"/>
      <c r="I68" s="44"/>
    </row>
    <row r="69" spans="1:9" ht="12.75">
      <c r="A69" s="13"/>
      <c r="B69" s="6"/>
      <c r="C69" s="6"/>
      <c r="D69" s="6"/>
      <c r="E69" s="6"/>
      <c r="F69" s="6"/>
      <c r="G69" s="6"/>
      <c r="H69" s="6"/>
      <c r="I69" s="44"/>
    </row>
    <row r="70" spans="1:9" ht="12.75">
      <c r="A70" s="65" t="s">
        <v>338</v>
      </c>
      <c r="B70" s="6"/>
      <c r="C70" s="6"/>
      <c r="D70" s="6"/>
      <c r="E70" s="6"/>
      <c r="F70" s="6"/>
      <c r="G70" s="6"/>
      <c r="H70" s="6"/>
      <c r="I70" s="44"/>
    </row>
    <row r="71" spans="1:9" ht="12.75">
      <c r="A71" s="65" t="s">
        <v>339</v>
      </c>
      <c r="B71" s="6"/>
      <c r="C71" s="6"/>
      <c r="D71" s="6"/>
      <c r="E71" s="6"/>
      <c r="F71" s="6"/>
      <c r="G71" s="6"/>
      <c r="H71" s="6"/>
      <c r="I71" s="44"/>
    </row>
    <row r="72" spans="1:9" ht="12.75">
      <c r="A72" s="65" t="s">
        <v>340</v>
      </c>
      <c r="B72" s="6"/>
      <c r="C72" s="6"/>
      <c r="D72" s="6"/>
      <c r="E72" s="6"/>
      <c r="F72" s="6"/>
      <c r="G72" s="6"/>
      <c r="H72" s="6"/>
      <c r="I72" s="44"/>
    </row>
    <row r="73" spans="1:9" ht="12.75">
      <c r="A73" s="13"/>
      <c r="B73" s="6"/>
      <c r="C73" s="6"/>
      <c r="D73" s="6"/>
      <c r="E73" s="6"/>
      <c r="F73" s="6"/>
      <c r="G73" s="6"/>
      <c r="H73" s="6"/>
      <c r="I73" s="44"/>
    </row>
    <row r="74" spans="1:9" ht="12.75">
      <c r="A74" s="65" t="s">
        <v>515</v>
      </c>
      <c r="B74" s="6"/>
      <c r="C74" s="6"/>
      <c r="D74" s="6"/>
      <c r="E74" s="6"/>
      <c r="F74" s="6"/>
      <c r="G74" s="6"/>
      <c r="H74" s="6"/>
      <c r="I74" s="44"/>
    </row>
    <row r="75" spans="1:9" ht="12.75">
      <c r="A75" s="65" t="s">
        <v>516</v>
      </c>
      <c r="B75" s="6"/>
      <c r="C75" s="6"/>
      <c r="D75" s="6"/>
      <c r="E75" s="6"/>
      <c r="F75" s="6"/>
      <c r="G75" s="6"/>
      <c r="H75" s="6"/>
      <c r="I75" s="44"/>
    </row>
    <row r="76" spans="1:9" ht="12.75">
      <c r="A76" s="65"/>
      <c r="B76" s="6"/>
      <c r="C76" s="6"/>
      <c r="D76" s="6"/>
      <c r="E76" s="6"/>
      <c r="F76" s="6"/>
      <c r="G76" s="6"/>
      <c r="H76" s="6"/>
      <c r="I76" s="44"/>
    </row>
    <row r="77" spans="1:9" ht="12.75">
      <c r="A77" s="48" t="s">
        <v>726</v>
      </c>
      <c r="B77" s="6"/>
      <c r="C77" s="6"/>
      <c r="D77" s="6"/>
      <c r="E77" s="6"/>
      <c r="F77" s="6"/>
      <c r="G77" s="6"/>
      <c r="H77" s="6"/>
      <c r="I77" s="44"/>
    </row>
    <row r="78" spans="1:9" ht="12.75">
      <c r="A78" s="48" t="s">
        <v>727</v>
      </c>
      <c r="B78" s="6"/>
      <c r="C78" s="6"/>
      <c r="D78" s="6"/>
      <c r="E78" s="6"/>
      <c r="F78" s="6"/>
      <c r="G78" s="6"/>
      <c r="H78" s="6"/>
      <c r="I78" s="44"/>
    </row>
    <row r="79" spans="1:9" ht="12.75">
      <c r="A79" s="65"/>
      <c r="B79" s="6"/>
      <c r="C79" s="6"/>
      <c r="D79" s="6"/>
      <c r="E79" s="6"/>
      <c r="F79" s="6"/>
      <c r="G79" s="6"/>
      <c r="H79" s="6"/>
      <c r="I79" s="44"/>
    </row>
    <row r="80" spans="1:9" ht="12.75">
      <c r="A80" s="65" t="s">
        <v>520</v>
      </c>
      <c r="B80" s="6"/>
      <c r="C80" s="6"/>
      <c r="D80" s="6"/>
      <c r="E80" s="6"/>
      <c r="F80" s="6"/>
      <c r="G80" s="6"/>
      <c r="H80" s="6"/>
      <c r="I80" s="44"/>
    </row>
    <row r="81" spans="1:9" ht="12.75">
      <c r="A81" s="13" t="s">
        <v>521</v>
      </c>
      <c r="B81" s="6"/>
      <c r="C81" s="6"/>
      <c r="D81" s="6"/>
      <c r="E81" s="6"/>
      <c r="F81" s="6"/>
      <c r="G81" s="6"/>
      <c r="H81" s="6"/>
      <c r="I81" s="44"/>
    </row>
    <row r="82" spans="1:9" ht="12.75">
      <c r="A82" s="65"/>
      <c r="B82" s="6"/>
      <c r="C82" s="6"/>
      <c r="D82" s="6"/>
      <c r="E82" s="6"/>
      <c r="F82" s="6"/>
      <c r="G82" s="6"/>
      <c r="H82" s="6"/>
      <c r="I82" s="44"/>
    </row>
    <row r="83" spans="1:9" ht="12.75">
      <c r="A83" s="65" t="s">
        <v>128</v>
      </c>
      <c r="B83" s="6"/>
      <c r="C83" s="6"/>
      <c r="D83" s="6"/>
      <c r="E83" s="6"/>
      <c r="F83" s="6"/>
      <c r="G83" s="6"/>
      <c r="H83" s="6"/>
      <c r="I83" s="44"/>
    </row>
    <row r="84" spans="1:9" ht="12.75">
      <c r="A84" s="65" t="s">
        <v>129</v>
      </c>
      <c r="B84" s="6"/>
      <c r="C84" s="6"/>
      <c r="D84" s="6"/>
      <c r="E84" s="6"/>
      <c r="F84" s="6"/>
      <c r="G84" s="6"/>
      <c r="H84" s="6"/>
      <c r="I84" s="44"/>
    </row>
    <row r="85" spans="1:9" ht="12.75">
      <c r="A85" s="65"/>
      <c r="B85" s="6"/>
      <c r="C85" s="6"/>
      <c r="D85" s="6"/>
      <c r="E85" s="6"/>
      <c r="F85" s="6"/>
      <c r="G85" s="6"/>
      <c r="H85" s="6"/>
      <c r="I85" s="44"/>
    </row>
    <row r="86" spans="1:9" ht="12.75">
      <c r="A86" s="65" t="s">
        <v>49</v>
      </c>
      <c r="B86" s="6"/>
      <c r="C86" s="6"/>
      <c r="D86" s="6"/>
      <c r="E86" s="6"/>
      <c r="F86" s="6"/>
      <c r="G86" s="6"/>
      <c r="H86" s="6"/>
      <c r="I86" s="44"/>
    </row>
    <row r="87" spans="1:9" ht="12.75">
      <c r="A87" s="65"/>
      <c r="B87" s="6"/>
      <c r="C87" s="6"/>
      <c r="D87" s="6"/>
      <c r="E87" s="6"/>
      <c r="F87" s="6"/>
      <c r="G87" s="6"/>
      <c r="H87" s="6"/>
      <c r="I87" s="44"/>
    </row>
    <row r="88" spans="1:9" ht="12.75">
      <c r="A88" s="248" t="s">
        <v>723</v>
      </c>
      <c r="B88" s="246"/>
      <c r="C88" s="246"/>
      <c r="D88" s="246"/>
      <c r="E88" s="246"/>
      <c r="F88" s="246"/>
      <c r="G88" s="246"/>
      <c r="H88" s="246"/>
      <c r="I88" s="247"/>
    </row>
    <row r="89" spans="1:9" ht="12.75">
      <c r="A89" s="248" t="s">
        <v>724</v>
      </c>
      <c r="B89" s="246"/>
      <c r="C89" s="246"/>
      <c r="D89" s="246"/>
      <c r="E89" s="246"/>
      <c r="F89" s="246"/>
      <c r="G89" s="246"/>
      <c r="H89" s="246"/>
      <c r="I89" s="247"/>
    </row>
    <row r="90" spans="1:9" ht="12.75">
      <c r="A90" s="248" t="s">
        <v>725</v>
      </c>
      <c r="B90" s="246"/>
      <c r="C90" s="246"/>
      <c r="D90" s="246"/>
      <c r="E90" s="246"/>
      <c r="F90" s="246"/>
      <c r="G90" s="246"/>
      <c r="H90" s="246"/>
      <c r="I90" s="247"/>
    </row>
    <row r="91" spans="1:9" ht="12.75">
      <c r="A91" s="245"/>
      <c r="B91" s="246"/>
      <c r="C91" s="246"/>
      <c r="D91" s="246"/>
      <c r="E91" s="246"/>
      <c r="F91" s="246"/>
      <c r="G91" s="246"/>
      <c r="H91" s="246"/>
      <c r="I91" s="247"/>
    </row>
    <row r="92" spans="1:9" ht="12.75">
      <c r="A92" s="245"/>
      <c r="B92" s="246"/>
      <c r="C92" s="246"/>
      <c r="D92" s="246"/>
      <c r="E92" s="246"/>
      <c r="F92" s="246"/>
      <c r="G92" s="246"/>
      <c r="H92" s="246"/>
      <c r="I92" s="247"/>
    </row>
    <row r="93" spans="1:9" ht="12.75">
      <c r="A93" s="64" t="s">
        <v>280</v>
      </c>
      <c r="B93" s="6"/>
      <c r="C93" s="6"/>
      <c r="D93" s="6"/>
      <c r="E93" s="6"/>
      <c r="F93" s="6"/>
      <c r="G93" s="6"/>
      <c r="H93" s="6"/>
      <c r="I93" s="44"/>
    </row>
    <row r="94" spans="1:9" ht="12.75">
      <c r="A94" s="64"/>
      <c r="B94" s="6"/>
      <c r="C94" s="6"/>
      <c r="D94" s="6"/>
      <c r="E94" s="6"/>
      <c r="F94" s="6"/>
      <c r="G94" s="6"/>
      <c r="H94" s="6"/>
      <c r="I94" s="44"/>
    </row>
    <row r="95" spans="1:9" ht="12.75">
      <c r="A95" s="65" t="s">
        <v>336</v>
      </c>
      <c r="B95" s="6"/>
      <c r="C95" s="6"/>
      <c r="D95" s="6"/>
      <c r="E95" s="6"/>
      <c r="F95" s="6"/>
      <c r="G95" s="6"/>
      <c r="H95" s="6"/>
      <c r="I95" s="44"/>
    </row>
    <row r="96" spans="1:9" ht="12.75">
      <c r="A96" s="65" t="s">
        <v>337</v>
      </c>
      <c r="B96" s="6"/>
      <c r="C96" s="6"/>
      <c r="D96" s="6"/>
      <c r="E96" s="6"/>
      <c r="F96" s="6"/>
      <c r="G96" s="6"/>
      <c r="H96" s="6"/>
      <c r="I96" s="44"/>
    </row>
    <row r="97" spans="1:9" ht="12.75">
      <c r="A97" s="182"/>
      <c r="B97" s="3"/>
      <c r="C97" s="3"/>
      <c r="D97" s="3"/>
      <c r="E97" s="3"/>
      <c r="F97" s="3"/>
      <c r="G97" s="3"/>
      <c r="H97" s="3"/>
      <c r="I97" s="49"/>
    </row>
    <row r="98" spans="1:9" ht="12.75">
      <c r="A98" s="183"/>
      <c r="B98" s="50"/>
      <c r="C98" s="50"/>
      <c r="D98" s="50"/>
      <c r="E98" s="50"/>
      <c r="F98" s="50"/>
      <c r="G98" s="50"/>
      <c r="H98" s="50"/>
      <c r="I98" s="51"/>
    </row>
    <row r="99" spans="1:9" ht="12.75">
      <c r="A99" s="64" t="s">
        <v>47</v>
      </c>
      <c r="B99" s="6"/>
      <c r="C99" s="6"/>
      <c r="D99" s="6"/>
      <c r="E99" s="6"/>
      <c r="F99" s="6"/>
      <c r="G99" s="6"/>
      <c r="H99" s="6"/>
      <c r="I99" s="44"/>
    </row>
    <row r="100" spans="1:9" ht="12.75">
      <c r="A100" s="65"/>
      <c r="B100" s="6"/>
      <c r="C100" s="6"/>
      <c r="D100" s="6"/>
      <c r="E100" s="6"/>
      <c r="F100" s="6"/>
      <c r="G100" s="6"/>
      <c r="H100" s="6"/>
      <c r="I100" s="44"/>
    </row>
    <row r="101" spans="1:9" ht="12.75">
      <c r="A101" s="13" t="s">
        <v>522</v>
      </c>
      <c r="B101" s="6"/>
      <c r="C101" s="6"/>
      <c r="D101" s="6"/>
      <c r="E101" s="6"/>
      <c r="F101" s="6"/>
      <c r="G101" s="6"/>
      <c r="H101" s="6"/>
      <c r="I101" s="44"/>
    </row>
    <row r="102" spans="1:9" ht="12.75">
      <c r="A102" s="13" t="s">
        <v>130</v>
      </c>
      <c r="B102" s="6"/>
      <c r="C102" s="6"/>
      <c r="D102" s="6"/>
      <c r="E102" s="6"/>
      <c r="F102" s="6"/>
      <c r="G102" s="6"/>
      <c r="H102" s="6"/>
      <c r="I102" s="44"/>
    </row>
    <row r="103" spans="1:9" ht="12.75">
      <c r="A103" s="13" t="s">
        <v>132</v>
      </c>
      <c r="B103" s="6"/>
      <c r="C103" s="6"/>
      <c r="D103" s="6"/>
      <c r="E103" s="6"/>
      <c r="F103" s="6"/>
      <c r="G103" s="6"/>
      <c r="H103" s="6"/>
      <c r="I103" s="44"/>
    </row>
    <row r="104" spans="1:9" ht="12.75">
      <c r="A104" s="13" t="s">
        <v>131</v>
      </c>
      <c r="B104" s="6"/>
      <c r="C104" s="6"/>
      <c r="D104" s="6"/>
      <c r="E104" s="6"/>
      <c r="F104" s="6"/>
      <c r="G104" s="6"/>
      <c r="H104" s="6"/>
      <c r="I104" s="44"/>
    </row>
    <row r="105" spans="1:9" ht="12.75">
      <c r="A105" s="13"/>
      <c r="B105" s="6"/>
      <c r="C105" s="6"/>
      <c r="D105" s="6"/>
      <c r="E105" s="6"/>
      <c r="F105" s="6"/>
      <c r="G105" s="6"/>
      <c r="H105" s="6"/>
      <c r="I105" s="44"/>
    </row>
    <row r="106" spans="1:9" ht="12.75">
      <c r="A106" s="13" t="s">
        <v>523</v>
      </c>
      <c r="B106" s="6"/>
      <c r="C106" s="6"/>
      <c r="D106" s="6"/>
      <c r="E106" s="6"/>
      <c r="F106" s="6"/>
      <c r="G106" s="6"/>
      <c r="H106" s="6"/>
      <c r="I106" s="44"/>
    </row>
    <row r="107" spans="1:9" ht="12.75">
      <c r="A107" s="13" t="s">
        <v>524</v>
      </c>
      <c r="B107" s="6"/>
      <c r="C107" s="6"/>
      <c r="D107" s="6"/>
      <c r="E107" s="6"/>
      <c r="F107" s="6"/>
      <c r="G107" s="6"/>
      <c r="H107" s="6"/>
      <c r="I107" s="44"/>
    </row>
    <row r="108" spans="1:9" ht="12.75">
      <c r="A108" s="13"/>
      <c r="B108" s="6"/>
      <c r="C108" s="6"/>
      <c r="D108" s="6"/>
      <c r="E108" s="6"/>
      <c r="F108" s="6"/>
      <c r="G108" s="6"/>
      <c r="H108" s="6"/>
      <c r="I108" s="44"/>
    </row>
    <row r="109" spans="1:9" ht="12.75">
      <c r="A109" s="65" t="s">
        <v>515</v>
      </c>
      <c r="B109" s="6"/>
      <c r="C109" s="6"/>
      <c r="D109" s="6"/>
      <c r="E109" s="6"/>
      <c r="F109" s="6"/>
      <c r="G109" s="6"/>
      <c r="H109" s="6"/>
      <c r="I109" s="44"/>
    </row>
    <row r="110" spans="1:9" ht="12.75">
      <c r="A110" s="65" t="s">
        <v>516</v>
      </c>
      <c r="B110" s="6"/>
      <c r="C110" s="6"/>
      <c r="D110" s="6"/>
      <c r="E110" s="6"/>
      <c r="F110" s="6"/>
      <c r="G110" s="6"/>
      <c r="H110" s="6"/>
      <c r="I110" s="44"/>
    </row>
    <row r="111" spans="1:9" ht="12.75">
      <c r="A111" s="64"/>
      <c r="B111" s="6"/>
      <c r="C111" s="6"/>
      <c r="D111" s="6"/>
      <c r="E111" s="6"/>
      <c r="F111" s="6"/>
      <c r="G111" s="6"/>
      <c r="H111" s="6"/>
      <c r="I111" s="44"/>
    </row>
    <row r="112" spans="1:9" ht="12.75">
      <c r="A112" s="64" t="s">
        <v>281</v>
      </c>
      <c r="B112" s="6"/>
      <c r="C112" s="6"/>
      <c r="D112" s="6"/>
      <c r="E112" s="6"/>
      <c r="F112" s="6"/>
      <c r="G112" s="6"/>
      <c r="H112" s="6"/>
      <c r="I112" s="44"/>
    </row>
    <row r="113" spans="1:9" ht="12.75">
      <c r="A113" s="64"/>
      <c r="B113" s="6"/>
      <c r="C113" s="6"/>
      <c r="D113" s="6"/>
      <c r="E113" s="6"/>
      <c r="F113" s="6"/>
      <c r="G113" s="6"/>
      <c r="H113" s="6"/>
      <c r="I113" s="44"/>
    </row>
    <row r="114" spans="1:9" ht="12.75">
      <c r="A114" s="13" t="s">
        <v>14</v>
      </c>
      <c r="B114" s="6"/>
      <c r="C114" s="6"/>
      <c r="D114" s="6"/>
      <c r="E114" s="6"/>
      <c r="F114" s="6"/>
      <c r="G114" s="6"/>
      <c r="H114" s="6"/>
      <c r="I114" s="44"/>
    </row>
    <row r="115" spans="1:9" ht="12.75">
      <c r="A115" s="13" t="s">
        <v>525</v>
      </c>
      <c r="B115" s="6"/>
      <c r="C115" s="6"/>
      <c r="D115" s="6"/>
      <c r="E115" s="6"/>
      <c r="F115" s="6"/>
      <c r="G115" s="6"/>
      <c r="H115" s="6"/>
      <c r="I115" s="44"/>
    </row>
    <row r="116" spans="1:9" ht="12.75">
      <c r="A116" s="13"/>
      <c r="B116" s="6"/>
      <c r="C116" s="6"/>
      <c r="D116" s="6"/>
      <c r="E116" s="6"/>
      <c r="F116" s="6"/>
      <c r="G116" s="6"/>
      <c r="H116" s="6"/>
      <c r="I116" s="44"/>
    </row>
    <row r="117" spans="1:9" ht="12.75">
      <c r="A117" s="65" t="s">
        <v>527</v>
      </c>
      <c r="B117" s="6"/>
      <c r="C117" s="6"/>
      <c r="D117" s="6"/>
      <c r="E117" s="6"/>
      <c r="F117" s="6"/>
      <c r="G117" s="6"/>
      <c r="H117" s="6"/>
      <c r="I117" s="44"/>
    </row>
    <row r="118" spans="1:9" ht="12.75">
      <c r="A118" s="13" t="s">
        <v>526</v>
      </c>
      <c r="B118" s="6"/>
      <c r="C118" s="6"/>
      <c r="D118" s="6"/>
      <c r="E118" s="6"/>
      <c r="F118" s="6"/>
      <c r="G118" s="6"/>
      <c r="H118" s="6"/>
      <c r="I118" s="44"/>
    </row>
    <row r="119" spans="1:9" ht="12.75">
      <c r="A119" s="13"/>
      <c r="B119" s="6"/>
      <c r="C119" s="6"/>
      <c r="D119" s="6"/>
      <c r="E119" s="6"/>
      <c r="F119" s="6"/>
      <c r="G119" s="6"/>
      <c r="H119" s="6"/>
      <c r="I119" s="44"/>
    </row>
    <row r="120" spans="1:9" ht="12.75">
      <c r="A120" s="13" t="s">
        <v>528</v>
      </c>
      <c r="B120" s="6"/>
      <c r="C120" s="6"/>
      <c r="D120" s="6"/>
      <c r="E120" s="6"/>
      <c r="F120" s="6"/>
      <c r="G120" s="6"/>
      <c r="H120" s="6"/>
      <c r="I120" s="44"/>
    </row>
    <row r="121" spans="1:9" ht="12.75">
      <c r="A121" s="13" t="s">
        <v>529</v>
      </c>
      <c r="B121" s="6"/>
      <c r="C121" s="6"/>
      <c r="D121" s="6"/>
      <c r="E121" s="6"/>
      <c r="F121" s="6"/>
      <c r="G121" s="6"/>
      <c r="H121" s="6"/>
      <c r="I121" s="44"/>
    </row>
    <row r="122" spans="1:9" ht="12.75">
      <c r="A122" s="13"/>
      <c r="B122" s="6"/>
      <c r="C122" s="6"/>
      <c r="D122" s="6"/>
      <c r="E122" s="6"/>
      <c r="F122" s="6"/>
      <c r="G122" s="6"/>
      <c r="H122" s="6"/>
      <c r="I122" s="44"/>
    </row>
    <row r="123" spans="1:9" ht="12.75">
      <c r="A123" s="65" t="s">
        <v>515</v>
      </c>
      <c r="B123" s="6"/>
      <c r="C123" s="6"/>
      <c r="D123" s="6"/>
      <c r="E123" s="6"/>
      <c r="F123" s="6"/>
      <c r="G123" s="6"/>
      <c r="H123" s="6"/>
      <c r="I123" s="44"/>
    </row>
    <row r="124" spans="1:9" ht="12.75">
      <c r="A124" s="65" t="s">
        <v>516</v>
      </c>
      <c r="B124" s="6"/>
      <c r="C124" s="6"/>
      <c r="D124" s="6"/>
      <c r="E124" s="6"/>
      <c r="F124" s="6"/>
      <c r="G124" s="6"/>
      <c r="H124" s="6"/>
      <c r="I124" s="44"/>
    </row>
    <row r="125" spans="1:9" ht="12.75">
      <c r="A125" s="13"/>
      <c r="B125" s="6"/>
      <c r="C125" s="6"/>
      <c r="D125" s="6"/>
      <c r="E125" s="6"/>
      <c r="F125" s="6"/>
      <c r="G125" s="6"/>
      <c r="H125" s="6"/>
      <c r="I125" s="44"/>
    </row>
    <row r="126" spans="1:9" ht="12.75">
      <c r="A126" s="65" t="s">
        <v>520</v>
      </c>
      <c r="B126" s="6"/>
      <c r="C126" s="6"/>
      <c r="D126" s="6"/>
      <c r="E126" s="6"/>
      <c r="F126" s="6"/>
      <c r="G126" s="6"/>
      <c r="H126" s="6"/>
      <c r="I126" s="44"/>
    </row>
    <row r="127" spans="1:9" ht="12.75">
      <c r="A127" s="13" t="s">
        <v>521</v>
      </c>
      <c r="B127" s="6"/>
      <c r="C127" s="6"/>
      <c r="D127" s="6"/>
      <c r="E127" s="6"/>
      <c r="F127" s="6"/>
      <c r="G127" s="6"/>
      <c r="H127" s="6"/>
      <c r="I127" s="44"/>
    </row>
    <row r="128" spans="1:9" ht="12.75">
      <c r="A128" s="13"/>
      <c r="B128" s="6"/>
      <c r="C128" s="6"/>
      <c r="D128" s="6"/>
      <c r="E128" s="6"/>
      <c r="F128" s="6"/>
      <c r="G128" s="6"/>
      <c r="H128" s="6"/>
      <c r="I128" s="44"/>
    </row>
    <row r="129" spans="1:9" ht="12.75">
      <c r="A129" s="13" t="s">
        <v>15</v>
      </c>
      <c r="B129" s="6"/>
      <c r="C129" s="6"/>
      <c r="D129" s="6"/>
      <c r="E129" s="6"/>
      <c r="F129" s="6"/>
      <c r="G129" s="6"/>
      <c r="H129" s="6"/>
      <c r="I129" s="44"/>
    </row>
    <row r="130" spans="1:9" ht="12.75">
      <c r="A130" s="13" t="s">
        <v>16</v>
      </c>
      <c r="B130" s="6"/>
      <c r="C130" s="6"/>
      <c r="D130" s="6"/>
      <c r="E130" s="6"/>
      <c r="F130" s="6"/>
      <c r="G130" s="6"/>
      <c r="H130" s="6"/>
      <c r="I130" s="44"/>
    </row>
    <row r="131" spans="1:9" ht="12.75">
      <c r="A131" s="13"/>
      <c r="B131" s="6"/>
      <c r="C131" s="6"/>
      <c r="D131" s="6"/>
      <c r="E131" s="6"/>
      <c r="F131" s="6"/>
      <c r="G131" s="6"/>
      <c r="H131" s="6"/>
      <c r="I131" s="44"/>
    </row>
    <row r="132" spans="1:9" ht="12.75">
      <c r="A132" s="13"/>
      <c r="B132" s="6"/>
      <c r="C132" s="6"/>
      <c r="D132" s="6"/>
      <c r="E132" s="6"/>
      <c r="F132" s="6"/>
      <c r="G132" s="6"/>
      <c r="H132" s="6"/>
      <c r="I132" s="44"/>
    </row>
    <row r="133" spans="1:9" ht="12.75">
      <c r="A133" s="13"/>
      <c r="B133" s="6"/>
      <c r="C133" s="6"/>
      <c r="D133" s="6"/>
      <c r="E133" s="6"/>
      <c r="F133" s="6"/>
      <c r="G133" s="6"/>
      <c r="H133" s="6"/>
      <c r="I133" s="44"/>
    </row>
    <row r="134" spans="1:9" ht="12.75">
      <c r="A134" s="13"/>
      <c r="B134" s="6"/>
      <c r="C134" s="6"/>
      <c r="D134" s="6"/>
      <c r="E134" s="6"/>
      <c r="F134" s="6"/>
      <c r="G134" s="6"/>
      <c r="H134" s="6"/>
      <c r="I134" s="44"/>
    </row>
    <row r="135" spans="1:9" ht="12.75">
      <c r="A135" s="13"/>
      <c r="B135" s="6"/>
      <c r="C135" s="6"/>
      <c r="D135" s="6"/>
      <c r="E135" s="6"/>
      <c r="F135" s="6"/>
      <c r="G135" s="6"/>
      <c r="H135" s="6"/>
      <c r="I135" s="44"/>
    </row>
    <row r="136" spans="1:9" ht="12.75">
      <c r="A136" s="13"/>
      <c r="B136" s="6"/>
      <c r="C136" s="6"/>
      <c r="D136" s="6"/>
      <c r="E136" s="6"/>
      <c r="F136" s="6"/>
      <c r="G136" s="6"/>
      <c r="H136" s="6"/>
      <c r="I136" s="44"/>
    </row>
    <row r="137" spans="1:9" ht="12.75">
      <c r="A137" s="13"/>
      <c r="B137" s="6"/>
      <c r="C137" s="6"/>
      <c r="D137" s="6"/>
      <c r="E137" s="6"/>
      <c r="F137" s="6"/>
      <c r="G137" s="6"/>
      <c r="H137" s="6"/>
      <c r="I137" s="44"/>
    </row>
    <row r="138" spans="1:9" ht="12.75">
      <c r="A138" s="13"/>
      <c r="B138" s="6"/>
      <c r="C138" s="6"/>
      <c r="D138" s="6"/>
      <c r="E138" s="6"/>
      <c r="F138" s="6"/>
      <c r="G138" s="6"/>
      <c r="H138" s="6"/>
      <c r="I138" s="44"/>
    </row>
    <row r="139" spans="1:9" ht="12.75">
      <c r="A139" s="13"/>
      <c r="B139" s="6"/>
      <c r="C139" s="6"/>
      <c r="D139" s="6"/>
      <c r="E139" s="6"/>
      <c r="F139" s="6"/>
      <c r="G139" s="6"/>
      <c r="H139" s="6"/>
      <c r="I139" s="44"/>
    </row>
    <row r="140" spans="1:9" ht="12.75">
      <c r="A140" s="13"/>
      <c r="B140" s="6"/>
      <c r="C140" s="6"/>
      <c r="D140" s="6"/>
      <c r="E140" s="6"/>
      <c r="F140" s="6"/>
      <c r="G140" s="6"/>
      <c r="H140" s="6"/>
      <c r="I140" s="44"/>
    </row>
    <row r="141" spans="1:9" ht="12.75">
      <c r="A141" s="13"/>
      <c r="B141" s="6"/>
      <c r="C141" s="6"/>
      <c r="D141" s="6"/>
      <c r="E141" s="6"/>
      <c r="F141" s="6"/>
      <c r="G141" s="6"/>
      <c r="H141" s="6"/>
      <c r="I141" s="44"/>
    </row>
    <row r="142" spans="1:9" ht="12.75">
      <c r="A142" s="13"/>
      <c r="B142" s="6"/>
      <c r="C142" s="6"/>
      <c r="D142" s="6"/>
      <c r="E142" s="6"/>
      <c r="F142" s="6"/>
      <c r="G142" s="6"/>
      <c r="H142" s="6"/>
      <c r="I142" s="44"/>
    </row>
    <row r="143" spans="1:9" ht="12.75">
      <c r="A143" s="13"/>
      <c r="B143" s="6"/>
      <c r="C143" s="6"/>
      <c r="D143" s="6"/>
      <c r="E143" s="6"/>
      <c r="F143" s="6"/>
      <c r="G143" s="6"/>
      <c r="H143" s="6"/>
      <c r="I143" s="44"/>
    </row>
    <row r="144" spans="1:9" ht="12.75">
      <c r="A144" s="13"/>
      <c r="B144" s="6"/>
      <c r="C144" s="6"/>
      <c r="D144" s="6"/>
      <c r="E144" s="6"/>
      <c r="F144" s="6"/>
      <c r="G144" s="6"/>
      <c r="H144" s="6"/>
      <c r="I144" s="44"/>
    </row>
    <row r="145" spans="1:9" ht="12.75">
      <c r="A145" s="13"/>
      <c r="B145" s="6"/>
      <c r="C145" s="6"/>
      <c r="D145" s="6"/>
      <c r="E145" s="6"/>
      <c r="F145" s="6"/>
      <c r="G145" s="6"/>
      <c r="H145" s="6"/>
      <c r="I145" s="44"/>
    </row>
    <row r="146" spans="1:9" ht="12.75">
      <c r="A146" s="2"/>
      <c r="B146" s="3"/>
      <c r="C146" s="3"/>
      <c r="D146" s="3"/>
      <c r="E146" s="3"/>
      <c r="F146" s="3"/>
      <c r="G146" s="3"/>
      <c r="H146" s="3"/>
      <c r="I146" s="4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  <headerFooter alignWithMargins="0">
    <oddFooter>&amp;LBIOLOGY TECH NOTE-14 (FY16)&amp;C&amp;A&amp;RPage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Normal="80" zoomScaleSheetLayoutView="100" workbookViewId="0" topLeftCell="A1">
      <selection activeCell="A1" sqref="A1"/>
    </sheetView>
  </sheetViews>
  <sheetFormatPr defaultColWidth="9.140625" defaultRowHeight="12.75"/>
  <cols>
    <col min="2" max="2" width="9.7109375" style="0" customWidth="1"/>
    <col min="8" max="8" width="12.7109375" style="0" customWidth="1"/>
    <col min="17" max="17" width="19.140625" style="0" customWidth="1"/>
  </cols>
  <sheetData>
    <row r="1" spans="1:17" ht="17.25">
      <c r="A1" s="52" t="s">
        <v>687</v>
      </c>
      <c r="B1" s="38"/>
      <c r="C1" s="38"/>
      <c r="D1" s="38"/>
      <c r="E1" s="38"/>
      <c r="F1" s="38"/>
      <c r="G1" s="38"/>
      <c r="H1" s="38"/>
      <c r="I1" s="39"/>
      <c r="J1" s="286" t="s">
        <v>702</v>
      </c>
      <c r="K1" s="287"/>
      <c r="L1" s="287"/>
      <c r="M1" s="287"/>
      <c r="N1" s="287"/>
      <c r="O1" s="287"/>
      <c r="P1" s="287"/>
      <c r="Q1" s="288"/>
    </row>
    <row r="2" spans="1:17" ht="12.75">
      <c r="A2" s="13"/>
      <c r="B2" s="6"/>
      <c r="C2" s="6"/>
      <c r="D2" s="6"/>
      <c r="E2" s="6"/>
      <c r="F2" s="6"/>
      <c r="G2" s="6"/>
      <c r="H2" s="6"/>
      <c r="I2" s="44"/>
      <c r="J2" s="13"/>
      <c r="K2" s="6"/>
      <c r="L2" s="6"/>
      <c r="M2" s="6"/>
      <c r="N2" s="6"/>
      <c r="O2" s="6"/>
      <c r="P2" s="6"/>
      <c r="Q2" s="44"/>
    </row>
    <row r="3" spans="1:17" ht="12.75">
      <c r="A3" s="13"/>
      <c r="B3" s="6"/>
      <c r="C3" s="7" t="s">
        <v>123</v>
      </c>
      <c r="D3" s="289" t="s">
        <v>695</v>
      </c>
      <c r="E3" s="290"/>
      <c r="F3" s="291"/>
      <c r="G3" s="7" t="s">
        <v>484</v>
      </c>
      <c r="H3" s="205">
        <v>1234</v>
      </c>
      <c r="I3" s="44"/>
      <c r="J3" s="72" t="s">
        <v>119</v>
      </c>
      <c r="K3" s="6"/>
      <c r="L3" s="6"/>
      <c r="M3" s="6"/>
      <c r="N3" s="6"/>
      <c r="O3" s="6"/>
      <c r="P3" s="6"/>
      <c r="Q3" s="44"/>
    </row>
    <row r="4" spans="1:17" ht="12.75">
      <c r="A4" s="13"/>
      <c r="B4" s="6"/>
      <c r="C4" s="6"/>
      <c r="D4" s="6"/>
      <c r="E4" s="6"/>
      <c r="F4" s="6"/>
      <c r="G4" s="6"/>
      <c r="H4" s="6"/>
      <c r="I4" s="44"/>
      <c r="J4" s="72" t="s">
        <v>645</v>
      </c>
      <c r="K4" s="6"/>
      <c r="L4" s="6"/>
      <c r="M4" s="6"/>
      <c r="N4" s="6"/>
      <c r="O4" s="6"/>
      <c r="P4" s="6"/>
      <c r="Q4" s="44"/>
    </row>
    <row r="5" spans="1:17" ht="12.75">
      <c r="A5" s="13"/>
      <c r="B5" s="6"/>
      <c r="C5" s="7" t="s">
        <v>124</v>
      </c>
      <c r="D5" s="289" t="s">
        <v>696</v>
      </c>
      <c r="E5" s="290"/>
      <c r="F5" s="291"/>
      <c r="G5" s="185" t="s">
        <v>490</v>
      </c>
      <c r="H5" s="223">
        <v>40</v>
      </c>
      <c r="I5" s="44"/>
      <c r="J5" s="72" t="s">
        <v>575</v>
      </c>
      <c r="K5" s="6"/>
      <c r="L5" s="6"/>
      <c r="M5" s="6"/>
      <c r="N5" s="6"/>
      <c r="O5" s="6"/>
      <c r="P5" s="6"/>
      <c r="Q5" s="44"/>
    </row>
    <row r="6" spans="1:17" ht="12.75">
      <c r="A6" s="13"/>
      <c r="B6" s="6"/>
      <c r="C6" s="6"/>
      <c r="D6" s="6"/>
      <c r="E6" s="6"/>
      <c r="F6" s="6"/>
      <c r="G6" s="6"/>
      <c r="H6" s="6"/>
      <c r="I6" s="44"/>
      <c r="J6" s="72" t="s">
        <v>600</v>
      </c>
      <c r="K6" s="6"/>
      <c r="L6" s="6"/>
      <c r="M6" s="6"/>
      <c r="N6" s="6"/>
      <c r="O6" s="6"/>
      <c r="P6" s="6"/>
      <c r="Q6" s="44"/>
    </row>
    <row r="7" spans="1:17" ht="12.75">
      <c r="A7" s="109"/>
      <c r="B7" s="56"/>
      <c r="C7" s="185" t="s">
        <v>485</v>
      </c>
      <c r="D7" s="292">
        <v>42321</v>
      </c>
      <c r="E7" s="293"/>
      <c r="F7" s="294"/>
      <c r="G7" s="207" t="s">
        <v>713</v>
      </c>
      <c r="H7" s="234">
        <v>1</v>
      </c>
      <c r="I7" s="110"/>
      <c r="J7" s="13"/>
      <c r="K7" s="6"/>
      <c r="L7" s="6"/>
      <c r="M7" s="6"/>
      <c r="N7" s="6"/>
      <c r="O7" s="128" t="s">
        <v>495</v>
      </c>
      <c r="P7" s="129" t="s">
        <v>482</v>
      </c>
      <c r="Q7" s="259" t="s">
        <v>166</v>
      </c>
    </row>
    <row r="8" spans="1:17" ht="12.75">
      <c r="A8" s="109"/>
      <c r="B8" s="56"/>
      <c r="C8" s="55"/>
      <c r="D8" s="19"/>
      <c r="E8" s="56"/>
      <c r="F8" s="55"/>
      <c r="G8" s="19"/>
      <c r="H8" s="56"/>
      <c r="I8" s="110"/>
      <c r="J8" s="13"/>
      <c r="K8" s="6"/>
      <c r="L8" s="6"/>
      <c r="M8" s="6"/>
      <c r="N8" s="128" t="s">
        <v>496</v>
      </c>
      <c r="O8" s="223">
        <v>1</v>
      </c>
      <c r="P8" s="223">
        <v>50</v>
      </c>
      <c r="Q8" s="130">
        <f>O8/P8*100</f>
        <v>2</v>
      </c>
    </row>
    <row r="9" spans="1:18" ht="12.75">
      <c r="A9" s="109"/>
      <c r="B9" s="9" t="s">
        <v>534</v>
      </c>
      <c r="C9" s="55"/>
      <c r="D9" s="19"/>
      <c r="E9" s="56"/>
      <c r="F9" s="55"/>
      <c r="G9" s="19"/>
      <c r="H9" s="56"/>
      <c r="I9" s="110"/>
      <c r="J9" s="64" t="s">
        <v>534</v>
      </c>
      <c r="K9" s="6"/>
      <c r="L9" s="6"/>
      <c r="M9" s="6"/>
      <c r="N9" s="6"/>
      <c r="O9" s="129" t="s">
        <v>486</v>
      </c>
      <c r="P9" s="129" t="s">
        <v>486</v>
      </c>
      <c r="Q9" s="133"/>
      <c r="R9" s="139"/>
    </row>
    <row r="10" spans="1:17" ht="12.75">
      <c r="A10" s="109"/>
      <c r="B10" s="56"/>
      <c r="C10" s="56" t="s">
        <v>258</v>
      </c>
      <c r="D10" s="6"/>
      <c r="E10" s="56"/>
      <c r="F10" s="56"/>
      <c r="G10" s="56"/>
      <c r="H10" s="56"/>
      <c r="I10" s="110"/>
      <c r="J10" s="13"/>
      <c r="K10" s="6"/>
      <c r="L10" s="6"/>
      <c r="M10" s="6"/>
      <c r="N10" s="6"/>
      <c r="O10" s="6"/>
      <c r="P10" s="6"/>
      <c r="Q10" s="44"/>
    </row>
    <row r="11" spans="1:17" ht="12.75">
      <c r="A11" s="109"/>
      <c r="B11" s="19"/>
      <c r="C11" s="74"/>
      <c r="D11" s="6"/>
      <c r="E11" s="56"/>
      <c r="F11" s="56"/>
      <c r="G11" s="56"/>
      <c r="H11" s="56"/>
      <c r="I11" s="110"/>
      <c r="J11" s="65" t="s">
        <v>72</v>
      </c>
      <c r="K11" s="6"/>
      <c r="L11" s="6"/>
      <c r="M11" s="6"/>
      <c r="N11" s="6"/>
      <c r="O11" s="6"/>
      <c r="P11" s="6"/>
      <c r="Q11" s="44"/>
    </row>
    <row r="12" spans="1:17" ht="12.75">
      <c r="A12" s="109"/>
      <c r="B12" s="224">
        <v>5</v>
      </c>
      <c r="C12" s="56" t="s">
        <v>257</v>
      </c>
      <c r="D12" s="6"/>
      <c r="E12" s="56"/>
      <c r="F12" s="56"/>
      <c r="G12" s="56"/>
      <c r="H12" s="56"/>
      <c r="I12" s="110"/>
      <c r="J12" s="65" t="s">
        <v>194</v>
      </c>
      <c r="K12" s="6"/>
      <c r="L12" s="6"/>
      <c r="M12" s="6"/>
      <c r="N12" s="6"/>
      <c r="O12" s="6"/>
      <c r="P12" s="6"/>
      <c r="Q12" s="44"/>
    </row>
    <row r="13" spans="1:17" ht="12.75">
      <c r="A13" s="109"/>
      <c r="B13" s="112" t="s">
        <v>487</v>
      </c>
      <c r="C13" s="74"/>
      <c r="D13" s="6"/>
      <c r="E13" s="56"/>
      <c r="F13" s="56"/>
      <c r="G13" s="56"/>
      <c r="H13" s="56"/>
      <c r="I13" s="110"/>
      <c r="J13" s="65" t="s">
        <v>74</v>
      </c>
      <c r="K13" s="6"/>
      <c r="L13" s="6"/>
      <c r="M13" s="6"/>
      <c r="N13" s="6"/>
      <c r="O13" s="6"/>
      <c r="P13" s="6"/>
      <c r="Q13" s="44"/>
    </row>
    <row r="14" spans="1:17" ht="12.75">
      <c r="A14" s="109"/>
      <c r="B14" s="224">
        <v>5</v>
      </c>
      <c r="C14" s="56" t="s">
        <v>256</v>
      </c>
      <c r="D14" s="6"/>
      <c r="E14" s="56"/>
      <c r="F14" s="6"/>
      <c r="G14" s="56"/>
      <c r="H14" s="56"/>
      <c r="I14" s="110"/>
      <c r="J14" s="65" t="s">
        <v>75</v>
      </c>
      <c r="K14" s="6"/>
      <c r="L14" s="6"/>
      <c r="M14" s="6"/>
      <c r="N14" s="6"/>
      <c r="O14" s="6"/>
      <c r="P14" s="6"/>
      <c r="Q14" s="44"/>
    </row>
    <row r="15" spans="1:17" ht="12.75">
      <c r="A15" s="109"/>
      <c r="B15" s="112" t="s">
        <v>163</v>
      </c>
      <c r="C15" s="74"/>
      <c r="D15" s="6"/>
      <c r="E15" s="56"/>
      <c r="F15" s="6"/>
      <c r="G15" s="56"/>
      <c r="H15" s="56"/>
      <c r="I15" s="110"/>
      <c r="J15" s="65" t="s">
        <v>399</v>
      </c>
      <c r="K15" s="6"/>
      <c r="L15" s="6"/>
      <c r="M15" s="6"/>
      <c r="N15" s="6"/>
      <c r="O15" s="6"/>
      <c r="P15" s="6"/>
      <c r="Q15" s="44"/>
    </row>
    <row r="16" spans="1:17" ht="12.75">
      <c r="A16" s="109"/>
      <c r="B16" s="224">
        <v>6</v>
      </c>
      <c r="C16" s="56" t="s">
        <v>255</v>
      </c>
      <c r="D16" s="6"/>
      <c r="E16" s="56"/>
      <c r="F16" s="56"/>
      <c r="G16" s="56"/>
      <c r="H16" s="56"/>
      <c r="I16" s="110"/>
      <c r="J16" s="132" t="s">
        <v>120</v>
      </c>
      <c r="K16" s="6"/>
      <c r="L16" s="6"/>
      <c r="M16" s="6"/>
      <c r="N16" s="6"/>
      <c r="O16" s="6"/>
      <c r="P16" s="6"/>
      <c r="Q16" s="44"/>
    </row>
    <row r="17" spans="1:17" ht="12.75">
      <c r="A17" s="109"/>
      <c r="B17" s="227" t="s">
        <v>164</v>
      </c>
      <c r="C17" s="74"/>
      <c r="D17" s="6"/>
      <c r="E17" s="56"/>
      <c r="F17" s="6"/>
      <c r="G17" s="56"/>
      <c r="H17" s="56"/>
      <c r="I17" s="110"/>
      <c r="J17" s="65" t="s">
        <v>121</v>
      </c>
      <c r="K17" s="6"/>
      <c r="L17" s="6"/>
      <c r="M17" s="6"/>
      <c r="N17" s="6"/>
      <c r="O17" s="6"/>
      <c r="P17" s="6"/>
      <c r="Q17" s="44"/>
    </row>
    <row r="18" spans="1:17" ht="12.75">
      <c r="A18" s="109"/>
      <c r="B18" s="56"/>
      <c r="C18" s="56" t="s">
        <v>254</v>
      </c>
      <c r="D18" s="6"/>
      <c r="E18" s="56"/>
      <c r="F18" s="6"/>
      <c r="G18" s="56"/>
      <c r="H18" s="56"/>
      <c r="I18" s="110"/>
      <c r="J18" s="65" t="s">
        <v>122</v>
      </c>
      <c r="K18" s="6"/>
      <c r="L18" s="6"/>
      <c r="M18" s="6"/>
      <c r="N18" s="6"/>
      <c r="O18" s="74"/>
      <c r="P18" s="6"/>
      <c r="Q18" s="44"/>
    </row>
    <row r="19" spans="1:17" ht="12.75">
      <c r="A19" s="109"/>
      <c r="B19" s="56"/>
      <c r="C19" s="56"/>
      <c r="D19" s="6"/>
      <c r="E19" s="56"/>
      <c r="F19" s="6"/>
      <c r="G19" s="56"/>
      <c r="H19" s="56"/>
      <c r="I19" s="110"/>
      <c r="J19" s="65"/>
      <c r="K19" s="6"/>
      <c r="L19" s="6"/>
      <c r="M19" s="6"/>
      <c r="N19" s="6"/>
      <c r="O19" s="6"/>
      <c r="P19" s="6"/>
      <c r="Q19" s="44"/>
    </row>
    <row r="20" spans="1:17" ht="12.75">
      <c r="A20" s="109"/>
      <c r="B20" s="9" t="s">
        <v>30</v>
      </c>
      <c r="C20" s="74"/>
      <c r="D20" s="6"/>
      <c r="E20" s="56"/>
      <c r="F20" s="6"/>
      <c r="G20" s="56"/>
      <c r="H20" s="56"/>
      <c r="I20" s="110"/>
      <c r="J20" s="65" t="s">
        <v>430</v>
      </c>
      <c r="K20" s="6"/>
      <c r="L20" s="6"/>
      <c r="M20" s="6"/>
      <c r="N20" s="6"/>
      <c r="O20" s="6"/>
      <c r="P20" s="6"/>
      <c r="Q20" s="44"/>
    </row>
    <row r="21" spans="1:17" ht="12.75">
      <c r="A21" s="109"/>
      <c r="B21" s="6"/>
      <c r="C21" s="56" t="s">
        <v>579</v>
      </c>
      <c r="D21" s="56"/>
      <c r="E21" s="56"/>
      <c r="F21" s="56"/>
      <c r="G21" s="56"/>
      <c r="H21" s="56"/>
      <c r="I21" s="110"/>
      <c r="J21" s="13" t="s">
        <v>238</v>
      </c>
      <c r="K21" s="6"/>
      <c r="L21" s="6"/>
      <c r="M21" s="6"/>
      <c r="N21" s="6"/>
      <c r="O21" s="6"/>
      <c r="P21" s="6"/>
      <c r="Q21" s="44"/>
    </row>
    <row r="22" spans="1:17" ht="12.75">
      <c r="A22" s="109"/>
      <c r="B22" s="6"/>
      <c r="C22" s="56" t="s">
        <v>578</v>
      </c>
      <c r="D22" s="56"/>
      <c r="E22" s="56"/>
      <c r="F22" s="56"/>
      <c r="G22" s="56"/>
      <c r="H22" s="56"/>
      <c r="I22" s="110"/>
      <c r="J22" s="13" t="s">
        <v>239</v>
      </c>
      <c r="K22" s="6"/>
      <c r="L22" s="6"/>
      <c r="M22" s="6"/>
      <c r="N22" s="6"/>
      <c r="O22" s="6"/>
      <c r="P22" s="6"/>
      <c r="Q22" s="44"/>
    </row>
    <row r="23" spans="1:17" ht="12.75">
      <c r="A23" s="109"/>
      <c r="B23" s="224">
        <v>4</v>
      </c>
      <c r="C23" s="56" t="s">
        <v>31</v>
      </c>
      <c r="D23" s="56"/>
      <c r="E23" s="56"/>
      <c r="F23" s="56"/>
      <c r="G23" s="56"/>
      <c r="H23" s="56"/>
      <c r="I23" s="110"/>
      <c r="J23" s="13" t="s">
        <v>359</v>
      </c>
      <c r="K23" s="6"/>
      <c r="L23" s="6"/>
      <c r="M23" s="6"/>
      <c r="N23" s="6"/>
      <c r="O23" s="6"/>
      <c r="P23" s="6"/>
      <c r="Q23" s="44"/>
    </row>
    <row r="24" spans="1:17" ht="12.75">
      <c r="A24" s="109"/>
      <c r="B24" s="112" t="s">
        <v>487</v>
      </c>
      <c r="C24" s="56" t="s">
        <v>464</v>
      </c>
      <c r="D24" s="74"/>
      <c r="E24" s="56"/>
      <c r="F24" s="56"/>
      <c r="G24" s="56"/>
      <c r="H24" s="56"/>
      <c r="I24" s="110"/>
      <c r="J24" s="13"/>
      <c r="K24" s="6"/>
      <c r="L24" s="6"/>
      <c r="M24" s="6"/>
      <c r="N24" s="6"/>
      <c r="O24" s="6"/>
      <c r="P24" s="6"/>
      <c r="Q24" s="44"/>
    </row>
    <row r="25" spans="1:17" ht="12.75">
      <c r="A25" s="109"/>
      <c r="B25" s="224">
        <v>4</v>
      </c>
      <c r="C25" s="56" t="s">
        <v>186</v>
      </c>
      <c r="D25" s="6"/>
      <c r="E25" s="56"/>
      <c r="F25" s="56"/>
      <c r="G25" s="56"/>
      <c r="H25" s="56"/>
      <c r="I25" s="110"/>
      <c r="J25" s="78" t="s">
        <v>457</v>
      </c>
      <c r="K25" s="6"/>
      <c r="L25" s="6"/>
      <c r="M25" s="6"/>
      <c r="N25" s="6"/>
      <c r="O25" s="74"/>
      <c r="P25" s="6"/>
      <c r="Q25" s="44"/>
    </row>
    <row r="26" spans="1:17" ht="12.75">
      <c r="A26" s="109"/>
      <c r="B26" s="112" t="s">
        <v>163</v>
      </c>
      <c r="C26" s="74"/>
      <c r="D26" s="6"/>
      <c r="E26" s="56"/>
      <c r="F26" s="56"/>
      <c r="G26" s="56"/>
      <c r="H26" s="56"/>
      <c r="I26" s="110"/>
      <c r="J26" s="78" t="s">
        <v>431</v>
      </c>
      <c r="K26" s="6"/>
      <c r="L26" s="6"/>
      <c r="M26" s="6"/>
      <c r="N26" s="6"/>
      <c r="O26" s="6"/>
      <c r="P26" s="6"/>
      <c r="Q26" s="44"/>
    </row>
    <row r="27" spans="1:17" ht="12.75">
      <c r="A27" s="109"/>
      <c r="B27" s="224">
        <v>6</v>
      </c>
      <c r="C27" s="56" t="s">
        <v>580</v>
      </c>
      <c r="D27" s="6"/>
      <c r="E27" s="56"/>
      <c r="F27" s="56"/>
      <c r="G27" s="56"/>
      <c r="H27" s="56"/>
      <c r="I27" s="110"/>
      <c r="J27" s="13"/>
      <c r="K27" s="6"/>
      <c r="L27" s="6"/>
      <c r="M27" s="6"/>
      <c r="N27" s="6"/>
      <c r="O27" s="6"/>
      <c r="P27" s="6"/>
      <c r="Q27" s="44"/>
    </row>
    <row r="28" spans="1:17" ht="12.75">
      <c r="A28" s="109"/>
      <c r="B28" s="227" t="s">
        <v>164</v>
      </c>
      <c r="C28" s="56" t="s">
        <v>581</v>
      </c>
      <c r="D28" s="6"/>
      <c r="E28" s="56"/>
      <c r="F28" s="56"/>
      <c r="G28" s="56"/>
      <c r="H28" s="56"/>
      <c r="I28" s="110"/>
      <c r="J28" s="64" t="s">
        <v>30</v>
      </c>
      <c r="K28" s="6"/>
      <c r="L28" s="6"/>
      <c r="M28" s="6"/>
      <c r="N28" s="6"/>
      <c r="O28" s="6"/>
      <c r="P28" s="6"/>
      <c r="Q28" s="44"/>
    </row>
    <row r="29" spans="1:17" ht="12.75">
      <c r="A29" s="109"/>
      <c r="B29" s="56"/>
      <c r="C29" s="56" t="s">
        <v>32</v>
      </c>
      <c r="D29" s="6"/>
      <c r="E29" s="56"/>
      <c r="F29" s="56"/>
      <c r="G29" s="56"/>
      <c r="H29" s="56"/>
      <c r="I29" s="110"/>
      <c r="J29" s="13"/>
      <c r="K29" s="6"/>
      <c r="L29" s="6"/>
      <c r="M29" s="6"/>
      <c r="N29" s="6"/>
      <c r="O29" s="6"/>
      <c r="P29" s="6"/>
      <c r="Q29" s="44"/>
    </row>
    <row r="30" spans="1:17" ht="12.75">
      <c r="A30" s="109"/>
      <c r="B30" s="56"/>
      <c r="C30" s="56" t="s">
        <v>465</v>
      </c>
      <c r="D30" s="6"/>
      <c r="E30" s="56"/>
      <c r="F30" s="56"/>
      <c r="G30" s="56"/>
      <c r="H30" s="56"/>
      <c r="I30" s="110"/>
      <c r="J30" s="121" t="s">
        <v>501</v>
      </c>
      <c r="K30" s="6"/>
      <c r="L30" s="6"/>
      <c r="M30" s="6"/>
      <c r="N30" s="6"/>
      <c r="O30" s="6"/>
      <c r="P30" s="6"/>
      <c r="Q30" s="44"/>
    </row>
    <row r="31" spans="1:17" ht="12.75">
      <c r="A31" s="109"/>
      <c r="B31" s="10"/>
      <c r="C31" s="56" t="s">
        <v>252</v>
      </c>
      <c r="D31" s="6"/>
      <c r="E31" s="56"/>
      <c r="F31" s="56"/>
      <c r="G31" s="56"/>
      <c r="H31" s="56"/>
      <c r="I31" s="110"/>
      <c r="J31" s="13" t="s">
        <v>133</v>
      </c>
      <c r="K31" s="6"/>
      <c r="L31" s="6"/>
      <c r="M31" s="6"/>
      <c r="N31" s="6"/>
      <c r="O31" s="6"/>
      <c r="P31" s="6"/>
      <c r="Q31" s="44"/>
    </row>
    <row r="32" spans="1:17" ht="12.75">
      <c r="A32" s="109"/>
      <c r="B32" s="10"/>
      <c r="C32" s="6"/>
      <c r="D32" s="6"/>
      <c r="E32" s="56"/>
      <c r="F32" s="56"/>
      <c r="G32" s="56"/>
      <c r="H32" s="56"/>
      <c r="I32" s="110"/>
      <c r="J32" s="13"/>
      <c r="K32" s="6"/>
      <c r="L32" s="6"/>
      <c r="M32" s="6"/>
      <c r="N32" s="6"/>
      <c r="O32" s="6"/>
      <c r="P32" s="6"/>
      <c r="Q32" s="44"/>
    </row>
    <row r="33" spans="1:17" ht="12.75">
      <c r="A33" s="109"/>
      <c r="B33" s="10"/>
      <c r="C33" s="56" t="s">
        <v>253</v>
      </c>
      <c r="D33" s="6"/>
      <c r="E33" s="56"/>
      <c r="F33" s="56"/>
      <c r="G33" s="56"/>
      <c r="H33" s="56"/>
      <c r="I33" s="110"/>
      <c r="J33" s="121" t="s">
        <v>508</v>
      </c>
      <c r="K33" s="6"/>
      <c r="L33" s="6"/>
      <c r="M33" s="6"/>
      <c r="N33" s="6"/>
      <c r="O33" s="6"/>
      <c r="P33" s="6"/>
      <c r="Q33" s="44"/>
    </row>
    <row r="34" spans="1:17" ht="12.75">
      <c r="A34" s="109"/>
      <c r="B34" s="6"/>
      <c r="C34" s="56" t="s">
        <v>187</v>
      </c>
      <c r="D34" s="6"/>
      <c r="E34" s="56"/>
      <c r="F34" s="56"/>
      <c r="G34" s="56"/>
      <c r="H34" s="56"/>
      <c r="I34" s="110"/>
      <c r="J34" s="13" t="s">
        <v>432</v>
      </c>
      <c r="K34" s="6"/>
      <c r="L34" s="6"/>
      <c r="M34" s="6"/>
      <c r="N34" s="6"/>
      <c r="O34" s="6"/>
      <c r="P34" s="6"/>
      <c r="Q34" s="44"/>
    </row>
    <row r="35" spans="1:17" ht="12.75">
      <c r="A35" s="109"/>
      <c r="B35" s="56"/>
      <c r="C35" s="56"/>
      <c r="D35" s="6"/>
      <c r="E35" s="56"/>
      <c r="F35" s="56"/>
      <c r="G35" s="56"/>
      <c r="H35" s="56"/>
      <c r="I35" s="110"/>
      <c r="J35" s="13"/>
      <c r="K35" s="6"/>
      <c r="L35" s="6"/>
      <c r="M35" s="6"/>
      <c r="N35" s="6"/>
      <c r="O35" s="6"/>
      <c r="P35" s="6"/>
      <c r="Q35" s="44"/>
    </row>
    <row r="36" spans="1:17" ht="12.75">
      <c r="A36" s="109"/>
      <c r="B36" s="9" t="s">
        <v>462</v>
      </c>
      <c r="C36" s="56"/>
      <c r="D36" s="6"/>
      <c r="E36" s="56"/>
      <c r="F36" s="56"/>
      <c r="G36" s="56"/>
      <c r="H36" s="56"/>
      <c r="I36" s="110"/>
      <c r="J36" s="121" t="s">
        <v>33</v>
      </c>
      <c r="K36" s="6"/>
      <c r="L36" s="6"/>
      <c r="M36" s="6"/>
      <c r="N36" s="6"/>
      <c r="O36" s="6"/>
      <c r="P36" s="6"/>
      <c r="Q36" s="44"/>
    </row>
    <row r="37" spans="1:17" ht="12.75">
      <c r="A37" s="109"/>
      <c r="B37" s="6"/>
      <c r="C37" s="74"/>
      <c r="D37" s="6"/>
      <c r="E37" s="56"/>
      <c r="F37" s="56"/>
      <c r="G37" s="56"/>
      <c r="H37" s="56"/>
      <c r="I37" s="110"/>
      <c r="J37" s="13" t="s">
        <v>391</v>
      </c>
      <c r="K37" s="6"/>
      <c r="L37" s="6"/>
      <c r="M37" s="6"/>
      <c r="N37" s="6"/>
      <c r="O37" s="6"/>
      <c r="P37" s="6"/>
      <c r="Q37" s="44"/>
    </row>
    <row r="38" spans="1:17" ht="12.75">
      <c r="A38" s="109"/>
      <c r="B38" s="224">
        <v>4</v>
      </c>
      <c r="C38" s="56" t="s">
        <v>468</v>
      </c>
      <c r="D38" s="56"/>
      <c r="E38" s="56"/>
      <c r="F38" s="56"/>
      <c r="G38" s="56"/>
      <c r="H38" s="56"/>
      <c r="I38" s="110"/>
      <c r="J38" s="13"/>
      <c r="K38" s="6"/>
      <c r="L38" s="6"/>
      <c r="M38" s="6"/>
      <c r="N38" s="6"/>
      <c r="O38" s="6"/>
      <c r="P38" s="6"/>
      <c r="Q38" s="44"/>
    </row>
    <row r="39" spans="1:17" ht="12.75">
      <c r="A39" s="109"/>
      <c r="B39" s="112" t="s">
        <v>487</v>
      </c>
      <c r="C39" s="56"/>
      <c r="D39" s="56"/>
      <c r="E39" s="56"/>
      <c r="F39" s="56"/>
      <c r="G39" s="56"/>
      <c r="H39" s="56"/>
      <c r="I39" s="110"/>
      <c r="J39" s="121" t="s">
        <v>511</v>
      </c>
      <c r="K39" s="6"/>
      <c r="L39" s="6"/>
      <c r="M39" s="6"/>
      <c r="N39" s="6"/>
      <c r="O39" s="6"/>
      <c r="P39" s="6"/>
      <c r="Q39" s="44"/>
    </row>
    <row r="40" spans="1:17" ht="12.75">
      <c r="A40" s="109"/>
      <c r="B40" s="224">
        <v>4</v>
      </c>
      <c r="C40" s="56" t="s">
        <v>259</v>
      </c>
      <c r="D40" s="56"/>
      <c r="E40" s="56"/>
      <c r="F40" s="56"/>
      <c r="G40" s="56"/>
      <c r="H40" s="56"/>
      <c r="I40" s="110"/>
      <c r="J40" s="13" t="s">
        <v>509</v>
      </c>
      <c r="K40" s="6"/>
      <c r="L40" s="6"/>
      <c r="M40" s="6"/>
      <c r="N40" s="6"/>
      <c r="O40" s="6"/>
      <c r="P40" s="6"/>
      <c r="Q40" s="44"/>
    </row>
    <row r="41" spans="1:17" ht="12.75">
      <c r="A41" s="109"/>
      <c r="B41" s="112" t="s">
        <v>163</v>
      </c>
      <c r="C41" s="56" t="s">
        <v>577</v>
      </c>
      <c r="D41" s="56"/>
      <c r="E41" s="56"/>
      <c r="F41" s="56"/>
      <c r="G41" s="56"/>
      <c r="H41" s="56"/>
      <c r="I41" s="110"/>
      <c r="J41" s="13" t="s">
        <v>433</v>
      </c>
      <c r="K41" s="6"/>
      <c r="L41" s="6"/>
      <c r="M41" s="6"/>
      <c r="N41" s="6"/>
      <c r="O41" s="6"/>
      <c r="P41" s="6"/>
      <c r="Q41" s="44"/>
    </row>
    <row r="42" spans="1:17" ht="12.75">
      <c r="A42" s="109"/>
      <c r="B42" s="224">
        <v>4</v>
      </c>
      <c r="C42" s="56"/>
      <c r="D42" s="56"/>
      <c r="E42" s="56"/>
      <c r="F42" s="56"/>
      <c r="G42" s="56"/>
      <c r="H42" s="56"/>
      <c r="I42" s="110"/>
      <c r="J42" s="13" t="s">
        <v>510</v>
      </c>
      <c r="K42" s="6"/>
      <c r="L42" s="6"/>
      <c r="M42" s="6"/>
      <c r="N42" s="6"/>
      <c r="O42" s="6"/>
      <c r="P42" s="6"/>
      <c r="Q42" s="44"/>
    </row>
    <row r="43" spans="1:17" ht="12.75">
      <c r="A43" s="109"/>
      <c r="B43" s="113" t="s">
        <v>164</v>
      </c>
      <c r="C43" s="56" t="s">
        <v>260</v>
      </c>
      <c r="D43" s="56"/>
      <c r="E43" s="56"/>
      <c r="F43" s="56"/>
      <c r="G43" s="56"/>
      <c r="H43" s="56"/>
      <c r="I43" s="110"/>
      <c r="J43" s="13"/>
      <c r="K43" s="6"/>
      <c r="L43" s="6"/>
      <c r="M43" s="6"/>
      <c r="N43" s="6"/>
      <c r="O43" s="6"/>
      <c r="P43" s="6"/>
      <c r="Q43" s="44"/>
    </row>
    <row r="44" spans="1:17" ht="12.75">
      <c r="A44" s="109"/>
      <c r="B44" s="56"/>
      <c r="C44" s="56"/>
      <c r="D44" s="56"/>
      <c r="E44" s="56"/>
      <c r="F44" s="56"/>
      <c r="G44" s="56"/>
      <c r="H44" s="56"/>
      <c r="I44" s="110"/>
      <c r="J44" s="121" t="s">
        <v>466</v>
      </c>
      <c r="K44" s="6"/>
      <c r="L44" s="6"/>
      <c r="M44" s="6"/>
      <c r="N44" s="6"/>
      <c r="O44" s="6"/>
      <c r="P44" s="6"/>
      <c r="Q44" s="44"/>
    </row>
    <row r="45" spans="1:17" ht="12.75">
      <c r="A45" s="109"/>
      <c r="B45" s="6"/>
      <c r="C45" s="56" t="s">
        <v>261</v>
      </c>
      <c r="D45" s="56"/>
      <c r="E45" s="56"/>
      <c r="F45" s="56"/>
      <c r="G45" s="56"/>
      <c r="H45" s="56"/>
      <c r="I45" s="110"/>
      <c r="J45" s="13" t="s">
        <v>434</v>
      </c>
      <c r="K45" s="6"/>
      <c r="L45" s="6"/>
      <c r="M45" s="6"/>
      <c r="N45" s="6"/>
      <c r="O45" s="6"/>
      <c r="P45" s="6"/>
      <c r="Q45" s="44"/>
    </row>
    <row r="46" spans="1:17" ht="12.75">
      <c r="A46" s="109"/>
      <c r="B46" s="6"/>
      <c r="C46" s="56" t="s">
        <v>467</v>
      </c>
      <c r="D46" s="56"/>
      <c r="E46" s="56"/>
      <c r="F46" s="56"/>
      <c r="G46" s="56"/>
      <c r="H46" s="56"/>
      <c r="I46" s="110"/>
      <c r="J46" s="13" t="s">
        <v>435</v>
      </c>
      <c r="K46" s="6"/>
      <c r="L46" s="6"/>
      <c r="M46" s="6"/>
      <c r="N46" s="6"/>
      <c r="O46" s="6"/>
      <c r="P46" s="6"/>
      <c r="Q46" s="44"/>
    </row>
    <row r="47" spans="1:17" ht="12.75">
      <c r="A47" s="109"/>
      <c r="B47" s="6"/>
      <c r="C47" s="6"/>
      <c r="D47" s="56"/>
      <c r="E47" s="56"/>
      <c r="F47" s="56"/>
      <c r="G47" s="56"/>
      <c r="H47" s="56"/>
      <c r="I47" s="110"/>
      <c r="J47" s="13"/>
      <c r="K47" s="6"/>
      <c r="L47" s="6"/>
      <c r="M47" s="6"/>
      <c r="N47" s="6"/>
      <c r="O47" s="6"/>
      <c r="P47" s="6"/>
      <c r="Q47" s="44"/>
    </row>
    <row r="48" spans="1:17" ht="12.75">
      <c r="A48" s="109"/>
      <c r="B48" s="6"/>
      <c r="C48" s="56" t="s">
        <v>262</v>
      </c>
      <c r="D48" s="56"/>
      <c r="E48" s="56"/>
      <c r="F48" s="56"/>
      <c r="G48" s="56"/>
      <c r="H48" s="56"/>
      <c r="I48" s="110"/>
      <c r="J48" s="13"/>
      <c r="K48" s="6"/>
      <c r="L48" s="6"/>
      <c r="M48" s="6"/>
      <c r="N48" s="6"/>
      <c r="O48" s="6"/>
      <c r="P48" s="6"/>
      <c r="Q48" s="44"/>
    </row>
    <row r="49" spans="1:17" ht="12.75">
      <c r="A49" s="114"/>
      <c r="B49" s="3"/>
      <c r="C49" s="115"/>
      <c r="D49" s="115"/>
      <c r="E49" s="115"/>
      <c r="F49" s="115"/>
      <c r="G49" s="115"/>
      <c r="H49" s="115"/>
      <c r="I49" s="116"/>
      <c r="J49" s="2"/>
      <c r="K49" s="3"/>
      <c r="L49" s="3"/>
      <c r="M49" s="3"/>
      <c r="N49" s="3"/>
      <c r="O49" s="3"/>
      <c r="P49" s="3"/>
      <c r="Q49" s="49"/>
    </row>
    <row r="50" spans="1:17" ht="12.75">
      <c r="A50" s="117"/>
      <c r="B50" s="118"/>
      <c r="C50" s="118"/>
      <c r="D50" s="118"/>
      <c r="E50" s="118"/>
      <c r="F50" s="118"/>
      <c r="G50" s="118"/>
      <c r="H50" s="118"/>
      <c r="I50" s="119"/>
      <c r="J50" s="1"/>
      <c r="K50" s="50"/>
      <c r="L50" s="50"/>
      <c r="M50" s="50"/>
      <c r="N50" s="50"/>
      <c r="O50" s="50"/>
      <c r="P50" s="50"/>
      <c r="Q50" s="50"/>
    </row>
    <row r="51" spans="1:17" ht="12.75">
      <c r="A51" s="109"/>
      <c r="B51" s="9" t="s">
        <v>463</v>
      </c>
      <c r="C51" s="6"/>
      <c r="D51" s="6"/>
      <c r="E51" s="6"/>
      <c r="F51" s="56"/>
      <c r="G51" s="56"/>
      <c r="H51" s="56"/>
      <c r="I51" s="110"/>
      <c r="J51" s="64" t="s">
        <v>462</v>
      </c>
      <c r="K51" s="6"/>
      <c r="L51" s="6"/>
      <c r="M51" s="6"/>
      <c r="N51" s="6"/>
      <c r="O51" s="6"/>
      <c r="P51" s="6"/>
      <c r="Q51" s="6"/>
    </row>
    <row r="52" spans="1:17" ht="12.75">
      <c r="A52" s="109"/>
      <c r="B52" s="6"/>
      <c r="C52" s="6"/>
      <c r="D52" s="6"/>
      <c r="E52" s="6"/>
      <c r="F52" s="56"/>
      <c r="G52" s="56"/>
      <c r="H52" s="56"/>
      <c r="I52" s="110"/>
      <c r="J52" s="13"/>
      <c r="K52" s="6"/>
      <c r="L52" s="6"/>
      <c r="M52" s="6"/>
      <c r="N52" s="6"/>
      <c r="O52" s="6"/>
      <c r="P52" s="6"/>
      <c r="Q52" s="6"/>
    </row>
    <row r="53" spans="1:17" ht="12.75">
      <c r="A53" s="109"/>
      <c r="B53" s="6"/>
      <c r="C53" s="56" t="s">
        <v>469</v>
      </c>
      <c r="D53" s="6"/>
      <c r="E53" s="6"/>
      <c r="F53" s="56"/>
      <c r="G53" s="56"/>
      <c r="H53" s="56"/>
      <c r="I53" s="110"/>
      <c r="J53" s="13" t="s">
        <v>512</v>
      </c>
      <c r="K53" s="6"/>
      <c r="L53" s="6"/>
      <c r="M53" s="6"/>
      <c r="N53" s="6"/>
      <c r="O53" s="6"/>
      <c r="P53" s="6"/>
      <c r="Q53" s="6"/>
    </row>
    <row r="54" spans="1:17" ht="12.75">
      <c r="A54" s="109"/>
      <c r="B54" s="6"/>
      <c r="C54" s="56" t="s">
        <v>263</v>
      </c>
      <c r="D54" s="6"/>
      <c r="E54" s="6"/>
      <c r="F54" s="56"/>
      <c r="G54" s="56"/>
      <c r="H54" s="56"/>
      <c r="I54" s="110"/>
      <c r="J54" s="13"/>
      <c r="K54" s="6"/>
      <c r="L54" s="6"/>
      <c r="M54" s="6"/>
      <c r="N54" s="6"/>
      <c r="O54" s="6"/>
      <c r="P54" s="6"/>
      <c r="Q54" s="6"/>
    </row>
    <row r="55" spans="1:17" ht="12.75">
      <c r="A55" s="109"/>
      <c r="B55" s="224">
        <v>1</v>
      </c>
      <c r="C55" s="56" t="s">
        <v>730</v>
      </c>
      <c r="D55" s="6"/>
      <c r="E55" s="56"/>
      <c r="F55" s="56"/>
      <c r="G55" s="56"/>
      <c r="H55" s="56"/>
      <c r="I55" s="110"/>
      <c r="J55" s="13" t="s">
        <v>437</v>
      </c>
      <c r="K55" s="6"/>
      <c r="L55" s="6"/>
      <c r="M55" s="6"/>
      <c r="N55" s="6"/>
      <c r="O55" s="6"/>
      <c r="P55" s="6"/>
      <c r="Q55" s="6"/>
    </row>
    <row r="56" spans="1:17" ht="12.75">
      <c r="A56" s="109"/>
      <c r="B56" s="112" t="s">
        <v>487</v>
      </c>
      <c r="C56" s="56"/>
      <c r="D56" s="6"/>
      <c r="E56" s="56"/>
      <c r="F56" s="56"/>
      <c r="G56" s="56"/>
      <c r="H56" s="56"/>
      <c r="I56" s="110"/>
      <c r="J56" s="13" t="s">
        <v>436</v>
      </c>
      <c r="K56" s="6"/>
      <c r="L56" s="6"/>
      <c r="M56" s="6"/>
      <c r="N56" s="6"/>
      <c r="O56" s="6"/>
      <c r="P56" s="6"/>
      <c r="Q56" s="6"/>
    </row>
    <row r="57" spans="1:17" ht="12.75">
      <c r="A57" s="109"/>
      <c r="B57" s="224">
        <v>1</v>
      </c>
      <c r="C57" s="56" t="s">
        <v>470</v>
      </c>
      <c r="D57" s="6"/>
      <c r="E57" s="56"/>
      <c r="F57" s="56"/>
      <c r="G57" s="56"/>
      <c r="H57" s="56"/>
      <c r="I57" s="110"/>
      <c r="J57" s="13" t="s">
        <v>441</v>
      </c>
      <c r="K57" s="6"/>
      <c r="L57" s="6"/>
      <c r="M57" s="6"/>
      <c r="N57" s="6"/>
      <c r="O57" s="6"/>
      <c r="P57" s="6"/>
      <c r="Q57" s="6"/>
    </row>
    <row r="58" spans="1:17" ht="12.75">
      <c r="A58" s="109"/>
      <c r="B58" s="112" t="s">
        <v>163</v>
      </c>
      <c r="C58" s="56" t="s">
        <v>471</v>
      </c>
      <c r="D58" s="6"/>
      <c r="E58" s="6"/>
      <c r="F58" s="56"/>
      <c r="G58" s="56"/>
      <c r="H58" s="56"/>
      <c r="I58" s="110"/>
      <c r="J58" s="13" t="s">
        <v>456</v>
      </c>
      <c r="K58" s="6"/>
      <c r="L58" s="6"/>
      <c r="M58" s="6"/>
      <c r="N58" s="6"/>
      <c r="O58" s="6"/>
      <c r="P58" s="6"/>
      <c r="Q58" s="6"/>
    </row>
    <row r="59" spans="1:17" ht="12.75">
      <c r="A59" s="109"/>
      <c r="B59" s="224">
        <v>2</v>
      </c>
      <c r="C59" s="56"/>
      <c r="D59" s="6"/>
      <c r="E59" s="6"/>
      <c r="F59" s="56"/>
      <c r="G59" s="56"/>
      <c r="H59" s="56"/>
      <c r="I59" s="110"/>
      <c r="J59" s="13" t="s">
        <v>440</v>
      </c>
      <c r="K59" s="6"/>
      <c r="L59" s="6"/>
      <c r="M59" s="6"/>
      <c r="N59" s="6"/>
      <c r="O59" s="6"/>
      <c r="P59" s="6"/>
      <c r="Q59" s="6"/>
    </row>
    <row r="60" spans="1:17" ht="12.75">
      <c r="A60" s="109"/>
      <c r="B60" s="227" t="s">
        <v>164</v>
      </c>
      <c r="C60" s="56" t="s">
        <v>648</v>
      </c>
      <c r="D60" s="6"/>
      <c r="E60" s="6"/>
      <c r="F60" s="56"/>
      <c r="G60" s="56"/>
      <c r="H60" s="56"/>
      <c r="I60" s="110"/>
      <c r="J60" s="13"/>
      <c r="K60" s="6"/>
      <c r="L60" s="6"/>
      <c r="M60" s="6"/>
      <c r="N60" s="6"/>
      <c r="O60" s="6"/>
      <c r="P60" s="6"/>
      <c r="Q60" s="6"/>
    </row>
    <row r="61" spans="1:17" ht="12.75">
      <c r="A61" s="109"/>
      <c r="B61" s="6"/>
      <c r="C61" s="56" t="s">
        <v>265</v>
      </c>
      <c r="D61" s="6"/>
      <c r="E61" s="6"/>
      <c r="F61" s="56"/>
      <c r="G61" s="56"/>
      <c r="H61" s="56"/>
      <c r="I61" s="110"/>
      <c r="J61" s="13"/>
      <c r="K61" s="6"/>
      <c r="L61" s="6"/>
      <c r="M61" s="6"/>
      <c r="N61" s="6"/>
      <c r="O61" s="6"/>
      <c r="P61" s="6"/>
      <c r="Q61" s="6"/>
    </row>
    <row r="62" spans="1:17" ht="12.75">
      <c r="A62" s="109"/>
      <c r="B62" s="6"/>
      <c r="C62" s="6"/>
      <c r="D62" s="6"/>
      <c r="E62" s="6"/>
      <c r="F62" s="56"/>
      <c r="G62" s="56"/>
      <c r="H62" s="56"/>
      <c r="I62" s="110"/>
      <c r="J62" s="64" t="s">
        <v>463</v>
      </c>
      <c r="K62" s="6"/>
      <c r="L62" s="6"/>
      <c r="M62" s="6"/>
      <c r="N62" s="6"/>
      <c r="O62" s="6"/>
      <c r="P62" s="6"/>
      <c r="Q62" s="6"/>
    </row>
    <row r="63" spans="1:17" ht="12.75">
      <c r="A63" s="109"/>
      <c r="B63" s="6"/>
      <c r="C63" s="6"/>
      <c r="D63" s="6"/>
      <c r="E63" s="6"/>
      <c r="F63" s="56"/>
      <c r="G63" s="56"/>
      <c r="H63" s="56"/>
      <c r="I63" s="110"/>
      <c r="J63" s="13"/>
      <c r="K63" s="6"/>
      <c r="L63" s="6"/>
      <c r="M63" s="6"/>
      <c r="N63" s="6"/>
      <c r="O63" s="6"/>
      <c r="P63" s="6"/>
      <c r="Q63" s="6"/>
    </row>
    <row r="64" spans="1:17" ht="12.75">
      <c r="A64" s="109"/>
      <c r="B64" s="6"/>
      <c r="C64" s="151" t="s">
        <v>569</v>
      </c>
      <c r="D64" s="6"/>
      <c r="E64" s="6"/>
      <c r="F64" s="56"/>
      <c r="G64" s="56"/>
      <c r="H64" s="56"/>
      <c r="I64" s="110"/>
      <c r="J64" s="13" t="s">
        <v>384</v>
      </c>
      <c r="K64" s="6"/>
      <c r="L64" s="6"/>
      <c r="M64" s="6"/>
      <c r="N64" s="6"/>
      <c r="O64" s="6"/>
      <c r="P64" s="6"/>
      <c r="Q64" s="6"/>
    </row>
    <row r="65" spans="1:17" ht="12.75">
      <c r="A65" s="109"/>
      <c r="B65" s="6"/>
      <c r="C65" s="151" t="s">
        <v>117</v>
      </c>
      <c r="D65" s="6"/>
      <c r="E65" s="6"/>
      <c r="F65" s="56"/>
      <c r="G65" s="56"/>
      <c r="H65" s="56"/>
      <c r="I65" s="110"/>
      <c r="J65" s="13" t="s">
        <v>532</v>
      </c>
      <c r="K65" s="6"/>
      <c r="L65" s="6"/>
      <c r="M65" s="6"/>
      <c r="N65" s="6"/>
      <c r="O65" s="6"/>
      <c r="P65" s="6"/>
      <c r="Q65" s="6"/>
    </row>
    <row r="66" spans="1:17" ht="12.75">
      <c r="A66" s="109"/>
      <c r="B66" s="6"/>
      <c r="C66" s="151" t="s">
        <v>174</v>
      </c>
      <c r="D66" s="6"/>
      <c r="E66" s="6"/>
      <c r="F66" s="56"/>
      <c r="G66" s="56"/>
      <c r="H66" s="56"/>
      <c r="I66" s="110"/>
      <c r="J66" s="13" t="s">
        <v>224</v>
      </c>
      <c r="K66" s="6"/>
      <c r="L66" s="6"/>
      <c r="M66" s="6"/>
      <c r="N66" s="6"/>
      <c r="O66" s="6"/>
      <c r="P66" s="6"/>
      <c r="Q66" s="6"/>
    </row>
    <row r="67" spans="1:17" ht="12.75">
      <c r="A67" s="109"/>
      <c r="B67" s="6"/>
      <c r="C67" s="151" t="s">
        <v>118</v>
      </c>
      <c r="D67" s="6"/>
      <c r="E67" s="6"/>
      <c r="F67" s="56"/>
      <c r="G67" s="56"/>
      <c r="H67" s="56"/>
      <c r="I67" s="110"/>
      <c r="J67" s="13" t="s">
        <v>223</v>
      </c>
      <c r="K67" s="6"/>
      <c r="L67" s="6"/>
      <c r="M67" s="6"/>
      <c r="N67" s="6"/>
      <c r="O67" s="6"/>
      <c r="P67" s="6"/>
      <c r="Q67" s="6"/>
    </row>
    <row r="68" spans="1:17" ht="12.75">
      <c r="A68" s="109"/>
      <c r="B68" s="6"/>
      <c r="C68" s="6"/>
      <c r="D68" s="6"/>
      <c r="E68" s="6"/>
      <c r="F68" s="56"/>
      <c r="G68" s="56"/>
      <c r="H68" s="56"/>
      <c r="I68" s="110"/>
      <c r="J68" s="13" t="s">
        <v>385</v>
      </c>
      <c r="K68" s="6"/>
      <c r="L68" s="6"/>
      <c r="M68" s="6"/>
      <c r="N68" s="6"/>
      <c r="O68" s="6"/>
      <c r="P68" s="6"/>
      <c r="Q68" s="6"/>
    </row>
    <row r="69" spans="1:17" ht="12.75">
      <c r="A69" s="109"/>
      <c r="B69" s="19"/>
      <c r="C69" s="56"/>
      <c r="D69" s="19"/>
      <c r="E69" s="56"/>
      <c r="F69" s="56"/>
      <c r="G69" s="56"/>
      <c r="H69" s="56"/>
      <c r="I69" s="110"/>
      <c r="J69" s="13" t="s">
        <v>353</v>
      </c>
      <c r="K69" s="6"/>
      <c r="L69" s="6"/>
      <c r="M69" s="6"/>
      <c r="N69" s="6"/>
      <c r="O69" s="6"/>
      <c r="P69" s="6"/>
      <c r="Q69" s="6"/>
    </row>
    <row r="70" spans="1:17" ht="12.75">
      <c r="A70" s="109"/>
      <c r="B70" s="99"/>
      <c r="C70" s="56"/>
      <c r="D70" s="99"/>
      <c r="E70" s="56"/>
      <c r="F70" s="56"/>
      <c r="G70" s="56"/>
      <c r="H70" s="56"/>
      <c r="I70" s="110"/>
      <c r="J70" s="13" t="s">
        <v>354</v>
      </c>
      <c r="K70" s="6"/>
      <c r="L70" s="6"/>
      <c r="M70" s="6"/>
      <c r="N70" s="6"/>
      <c r="O70" s="6"/>
      <c r="P70" s="6"/>
      <c r="Q70" s="6"/>
    </row>
    <row r="71" spans="1:17" ht="12.75">
      <c r="A71" s="109"/>
      <c r="B71" s="19"/>
      <c r="C71" s="56"/>
      <c r="D71" s="19"/>
      <c r="E71" s="56"/>
      <c r="F71" s="56"/>
      <c r="G71" s="56"/>
      <c r="H71" s="56"/>
      <c r="I71" s="110"/>
      <c r="J71" s="13" t="s">
        <v>355</v>
      </c>
      <c r="K71" s="6"/>
      <c r="L71" s="6"/>
      <c r="M71" s="6"/>
      <c r="N71" s="6"/>
      <c r="O71" s="6"/>
      <c r="P71" s="6"/>
      <c r="Q71" s="6"/>
    </row>
    <row r="72" spans="1:17" ht="12.75">
      <c r="A72" s="109"/>
      <c r="B72" s="99"/>
      <c r="C72" s="56"/>
      <c r="D72" s="99"/>
      <c r="E72" s="56"/>
      <c r="F72" s="56"/>
      <c r="G72" s="56"/>
      <c r="H72" s="56"/>
      <c r="I72" s="110"/>
      <c r="J72" s="13"/>
      <c r="K72" s="6"/>
      <c r="L72" s="6"/>
      <c r="M72" s="6"/>
      <c r="N72" s="6"/>
      <c r="O72" s="6"/>
      <c r="P72" s="6"/>
      <c r="Q72" s="6"/>
    </row>
    <row r="73" spans="1:17" ht="12.75">
      <c r="A73" s="13"/>
      <c r="B73" s="6"/>
      <c r="C73" s="6"/>
      <c r="D73" s="6"/>
      <c r="E73" s="6"/>
      <c r="F73" s="6"/>
      <c r="G73" s="6"/>
      <c r="H73" s="6"/>
      <c r="I73" s="44"/>
      <c r="J73" s="13" t="s">
        <v>649</v>
      </c>
      <c r="K73" s="6"/>
      <c r="L73" s="6"/>
      <c r="M73" s="6"/>
      <c r="N73" s="6"/>
      <c r="O73" s="6"/>
      <c r="P73" s="6"/>
      <c r="Q73" s="6"/>
    </row>
    <row r="74" spans="1:17" ht="12.75">
      <c r="A74" s="13"/>
      <c r="B74" s="6"/>
      <c r="C74" s="6"/>
      <c r="D74" s="6"/>
      <c r="E74" s="6"/>
      <c r="F74" s="6"/>
      <c r="G74" s="6"/>
      <c r="H74" s="6"/>
      <c r="I74" s="44"/>
      <c r="J74" s="13" t="s">
        <v>438</v>
      </c>
      <c r="K74" s="6"/>
      <c r="L74" s="6"/>
      <c r="M74" s="6"/>
      <c r="N74" s="6"/>
      <c r="O74" s="6"/>
      <c r="P74" s="6"/>
      <c r="Q74" s="6"/>
    </row>
    <row r="75" spans="1:17" ht="12.75">
      <c r="A75" s="13"/>
      <c r="B75" s="6"/>
      <c r="C75" s="6"/>
      <c r="D75" s="6"/>
      <c r="E75" s="6"/>
      <c r="F75" s="6"/>
      <c r="G75" s="6"/>
      <c r="H75" s="6"/>
      <c r="I75" s="44"/>
      <c r="J75" s="13" t="s">
        <v>439</v>
      </c>
      <c r="K75" s="6"/>
      <c r="L75" s="6"/>
      <c r="M75" s="6"/>
      <c r="N75" s="6"/>
      <c r="O75" s="6"/>
      <c r="P75" s="6"/>
      <c r="Q75" s="6"/>
    </row>
    <row r="76" spans="1:17" ht="12.75">
      <c r="A76" s="13"/>
      <c r="B76" s="6"/>
      <c r="C76" s="6"/>
      <c r="D76" s="6"/>
      <c r="E76" s="6"/>
      <c r="F76" s="6"/>
      <c r="G76" s="6"/>
      <c r="H76" s="6"/>
      <c r="I76" s="44"/>
      <c r="J76" s="131" t="s">
        <v>173</v>
      </c>
      <c r="K76" s="6"/>
      <c r="L76" s="6"/>
      <c r="M76" s="6"/>
      <c r="N76" s="6"/>
      <c r="O76" s="6"/>
      <c r="P76" s="6"/>
      <c r="Q76" s="6"/>
    </row>
    <row r="77" spans="1:17" ht="12.75">
      <c r="A77" s="13"/>
      <c r="B77" s="6"/>
      <c r="C77" s="6"/>
      <c r="D77" s="6"/>
      <c r="E77" s="6"/>
      <c r="F77" s="6"/>
      <c r="G77" s="6"/>
      <c r="H77" s="6"/>
      <c r="I77" s="44"/>
      <c r="J77" s="78"/>
      <c r="K77" s="6"/>
      <c r="L77" s="6"/>
      <c r="M77" s="6"/>
      <c r="N77" s="6"/>
      <c r="O77" s="6"/>
      <c r="P77" s="6"/>
      <c r="Q77" s="6"/>
    </row>
    <row r="78" spans="1:17" ht="12.75">
      <c r="A78" s="13"/>
      <c r="B78" s="6"/>
      <c r="C78" s="6"/>
      <c r="D78" s="6"/>
      <c r="E78" s="6"/>
      <c r="F78" s="6"/>
      <c r="G78" s="6"/>
      <c r="H78" s="6"/>
      <c r="I78" s="44"/>
      <c r="J78" s="78" t="s">
        <v>357</v>
      </c>
      <c r="K78" s="6"/>
      <c r="L78" s="6"/>
      <c r="M78" s="6"/>
      <c r="N78" s="6"/>
      <c r="O78" s="6"/>
      <c r="P78" s="6"/>
      <c r="Q78" s="6"/>
    </row>
    <row r="79" spans="1:17" ht="12.75">
      <c r="A79" s="13"/>
      <c r="B79" s="6"/>
      <c r="C79" s="6"/>
      <c r="D79" s="6"/>
      <c r="E79" s="6"/>
      <c r="F79" s="6"/>
      <c r="G79" s="6"/>
      <c r="H79" s="6"/>
      <c r="I79" s="44"/>
      <c r="J79" s="78" t="s">
        <v>0</v>
      </c>
      <c r="K79" s="6"/>
      <c r="L79" s="6"/>
      <c r="M79" s="6"/>
      <c r="N79" s="6"/>
      <c r="O79" s="6"/>
      <c r="P79" s="6"/>
      <c r="Q79" s="6"/>
    </row>
    <row r="80" spans="1:17" ht="12.75">
      <c r="A80" s="109"/>
      <c r="B80" s="6"/>
      <c r="C80" s="56"/>
      <c r="D80" s="56"/>
      <c r="E80" s="56"/>
      <c r="F80" s="56"/>
      <c r="G80" s="56"/>
      <c r="H80" s="56"/>
      <c r="I80" s="110"/>
      <c r="J80" s="78" t="s">
        <v>1</v>
      </c>
      <c r="K80" s="6"/>
      <c r="L80" s="6"/>
      <c r="M80" s="6"/>
      <c r="N80" s="6"/>
      <c r="O80" s="6"/>
      <c r="P80" s="6"/>
      <c r="Q80" s="6"/>
    </row>
    <row r="81" spans="1:17" ht="12.75">
      <c r="A81" s="109"/>
      <c r="B81" s="6"/>
      <c r="C81" s="56"/>
      <c r="D81" s="56"/>
      <c r="E81" s="56"/>
      <c r="F81" s="56"/>
      <c r="G81" s="56"/>
      <c r="H81" s="56"/>
      <c r="I81" s="110"/>
      <c r="J81" s="78" t="s">
        <v>195</v>
      </c>
      <c r="K81" s="6"/>
      <c r="L81" s="6"/>
      <c r="M81" s="6"/>
      <c r="N81" s="6"/>
      <c r="O81" s="6"/>
      <c r="P81" s="6"/>
      <c r="Q81" s="6"/>
    </row>
    <row r="82" spans="1:17" ht="12.75">
      <c r="A82" s="109"/>
      <c r="B82" s="6"/>
      <c r="C82" s="56"/>
      <c r="D82" s="56"/>
      <c r="E82" s="56"/>
      <c r="F82" s="56"/>
      <c r="G82" s="56"/>
      <c r="H82" s="56"/>
      <c r="I82" s="110"/>
      <c r="J82" s="78" t="s">
        <v>2</v>
      </c>
      <c r="K82" s="6"/>
      <c r="L82" s="6"/>
      <c r="M82" s="6"/>
      <c r="N82" s="6"/>
      <c r="O82" s="6"/>
      <c r="P82" s="6"/>
      <c r="Q82" s="6"/>
    </row>
    <row r="83" spans="1:17" ht="12.75">
      <c r="A83" s="109"/>
      <c r="B83" s="112"/>
      <c r="C83" s="56"/>
      <c r="D83" s="56"/>
      <c r="E83" s="56"/>
      <c r="F83" s="56"/>
      <c r="G83" s="56"/>
      <c r="H83" s="56"/>
      <c r="I83" s="110"/>
      <c r="J83" s="78" t="s">
        <v>3</v>
      </c>
      <c r="K83" s="6"/>
      <c r="L83" s="6"/>
      <c r="M83" s="6"/>
      <c r="N83" s="6"/>
      <c r="O83" s="6"/>
      <c r="P83" s="6"/>
      <c r="Q83" s="6"/>
    </row>
    <row r="84" spans="1:17" ht="12.75">
      <c r="A84" s="109"/>
      <c r="B84" s="56"/>
      <c r="C84" s="6"/>
      <c r="D84" s="56"/>
      <c r="E84" s="56"/>
      <c r="F84" s="56"/>
      <c r="G84" s="56"/>
      <c r="H84" s="56"/>
      <c r="I84" s="110"/>
      <c r="J84" s="13"/>
      <c r="K84" s="6"/>
      <c r="L84" s="6"/>
      <c r="M84" s="6"/>
      <c r="N84" s="6"/>
      <c r="O84" s="6"/>
      <c r="P84" s="6"/>
      <c r="Q84" s="6"/>
    </row>
    <row r="85" spans="1:17" ht="12.75">
      <c r="A85" s="109"/>
      <c r="B85" s="56"/>
      <c r="C85" s="120"/>
      <c r="D85" s="56"/>
      <c r="E85" s="56"/>
      <c r="F85" s="56"/>
      <c r="G85" s="56"/>
      <c r="H85" s="56"/>
      <c r="I85" s="110"/>
      <c r="J85" s="13"/>
      <c r="K85" s="6"/>
      <c r="L85" s="6"/>
      <c r="M85" s="6"/>
      <c r="N85" s="6"/>
      <c r="O85" s="6"/>
      <c r="P85" s="6"/>
      <c r="Q85" s="6"/>
    </row>
    <row r="86" spans="1:17" ht="12.75">
      <c r="A86" s="109"/>
      <c r="B86" s="56"/>
      <c r="C86" s="120"/>
      <c r="D86" s="56"/>
      <c r="E86" s="56"/>
      <c r="F86" s="56"/>
      <c r="G86" s="56"/>
      <c r="H86" s="56"/>
      <c r="I86" s="110"/>
      <c r="J86" s="13"/>
      <c r="K86" s="6"/>
      <c r="L86" s="6"/>
      <c r="M86" s="6"/>
      <c r="N86" s="6"/>
      <c r="O86" s="6"/>
      <c r="P86" s="6"/>
      <c r="Q86" s="6"/>
    </row>
    <row r="87" spans="1:17" ht="12.75">
      <c r="A87" s="109"/>
      <c r="B87" s="56"/>
      <c r="C87" s="120"/>
      <c r="D87" s="56"/>
      <c r="E87" s="56"/>
      <c r="F87" s="56"/>
      <c r="G87" s="56"/>
      <c r="H87" s="56"/>
      <c r="I87" s="110"/>
      <c r="J87" s="13"/>
      <c r="K87" s="6"/>
      <c r="L87" s="6"/>
      <c r="M87" s="6"/>
      <c r="N87" s="6"/>
      <c r="O87" s="6"/>
      <c r="P87" s="6"/>
      <c r="Q87" s="6"/>
    </row>
    <row r="88" spans="1:17" ht="12.75">
      <c r="A88" s="109"/>
      <c r="B88" s="56"/>
      <c r="C88" s="56"/>
      <c r="D88" s="56"/>
      <c r="E88" s="56"/>
      <c r="F88" s="56"/>
      <c r="G88" s="56"/>
      <c r="H88" s="56"/>
      <c r="I88" s="110"/>
      <c r="J88" s="13"/>
      <c r="K88" s="6"/>
      <c r="L88" s="6"/>
      <c r="M88" s="6"/>
      <c r="N88" s="6"/>
      <c r="O88" s="6"/>
      <c r="P88" s="6"/>
      <c r="Q88" s="6"/>
    </row>
    <row r="89" spans="1:17" ht="12.75">
      <c r="A89" s="109"/>
      <c r="B89" s="56"/>
      <c r="C89" s="56"/>
      <c r="D89" s="56"/>
      <c r="E89" s="56"/>
      <c r="F89" s="56"/>
      <c r="G89" s="56"/>
      <c r="H89" s="56"/>
      <c r="I89" s="110"/>
      <c r="J89" s="13"/>
      <c r="K89" s="6"/>
      <c r="L89" s="6"/>
      <c r="M89" s="6"/>
      <c r="N89" s="6"/>
      <c r="O89" s="6"/>
      <c r="P89" s="6"/>
      <c r="Q89" s="6"/>
    </row>
    <row r="90" spans="1:17" ht="12.75">
      <c r="A90" s="109"/>
      <c r="B90" s="56"/>
      <c r="C90" s="6"/>
      <c r="D90" s="56"/>
      <c r="E90" s="56"/>
      <c r="F90" s="56"/>
      <c r="G90" s="56"/>
      <c r="H90" s="56"/>
      <c r="I90" s="110"/>
      <c r="J90" s="13"/>
      <c r="K90" s="6"/>
      <c r="L90" s="6"/>
      <c r="M90" s="6"/>
      <c r="N90" s="6"/>
      <c r="O90" s="6"/>
      <c r="P90" s="6"/>
      <c r="Q90" s="6"/>
    </row>
    <row r="91" spans="1:17" ht="12.75">
      <c r="A91" s="109"/>
      <c r="B91" s="56"/>
      <c r="C91" s="6"/>
      <c r="D91" s="56"/>
      <c r="E91" s="56"/>
      <c r="F91" s="56"/>
      <c r="G91" s="56"/>
      <c r="H91" s="56"/>
      <c r="I91" s="110"/>
      <c r="J91" s="13"/>
      <c r="K91" s="6"/>
      <c r="L91" s="6"/>
      <c r="M91" s="6"/>
      <c r="N91" s="6"/>
      <c r="O91" s="6"/>
      <c r="P91" s="6"/>
      <c r="Q91" s="6"/>
    </row>
    <row r="92" spans="1:17" ht="12.75">
      <c r="A92" s="109"/>
      <c r="B92" s="56"/>
      <c r="C92" s="6"/>
      <c r="D92" s="56"/>
      <c r="E92" s="56"/>
      <c r="F92" s="56"/>
      <c r="G92" s="56"/>
      <c r="H92" s="56"/>
      <c r="I92" s="110"/>
      <c r="J92" s="13"/>
      <c r="K92" s="6"/>
      <c r="L92" s="6"/>
      <c r="M92" s="6"/>
      <c r="N92" s="6"/>
      <c r="O92" s="6"/>
      <c r="P92" s="6"/>
      <c r="Q92" s="6"/>
    </row>
    <row r="93" spans="1:17" ht="12.75">
      <c r="A93" s="109"/>
      <c r="B93" s="56"/>
      <c r="C93" s="56"/>
      <c r="D93" s="56"/>
      <c r="E93" s="56"/>
      <c r="F93" s="56"/>
      <c r="G93" s="56"/>
      <c r="H93" s="56"/>
      <c r="I93" s="110"/>
      <c r="J93" s="13"/>
      <c r="K93" s="6"/>
      <c r="L93" s="6"/>
      <c r="M93" s="6"/>
      <c r="N93" s="6"/>
      <c r="O93" s="6"/>
      <c r="P93" s="6"/>
      <c r="Q93" s="6"/>
    </row>
    <row r="94" spans="1:17" ht="12.75">
      <c r="A94" s="109"/>
      <c r="B94" s="6"/>
      <c r="C94" s="6"/>
      <c r="D94" s="6"/>
      <c r="E94" s="6"/>
      <c r="F94" s="6"/>
      <c r="G94" s="6"/>
      <c r="H94" s="6"/>
      <c r="I94" s="44"/>
      <c r="J94" s="13"/>
      <c r="K94" s="6"/>
      <c r="L94" s="6"/>
      <c r="M94" s="6"/>
      <c r="N94" s="6"/>
      <c r="O94" s="6"/>
      <c r="P94" s="6"/>
      <c r="Q94" s="6"/>
    </row>
    <row r="95" spans="1:17" ht="12.75">
      <c r="A95" s="109"/>
      <c r="B95" s="6"/>
      <c r="C95" s="6"/>
      <c r="D95" s="6"/>
      <c r="E95" s="6"/>
      <c r="F95" s="6"/>
      <c r="G95" s="6"/>
      <c r="H95" s="6"/>
      <c r="I95" s="44"/>
      <c r="J95" s="13"/>
      <c r="K95" s="6"/>
      <c r="L95" s="6"/>
      <c r="M95" s="6"/>
      <c r="N95" s="6"/>
      <c r="O95" s="6"/>
      <c r="P95" s="6"/>
      <c r="Q95" s="6"/>
    </row>
    <row r="96" spans="1:17" ht="12.75">
      <c r="A96" s="109"/>
      <c r="B96" s="6"/>
      <c r="C96" s="6"/>
      <c r="D96" s="6"/>
      <c r="E96" s="6"/>
      <c r="F96" s="6"/>
      <c r="G96" s="6"/>
      <c r="H96" s="6"/>
      <c r="I96" s="44"/>
      <c r="J96" s="13"/>
      <c r="K96" s="6"/>
      <c r="L96" s="6"/>
      <c r="M96" s="6"/>
      <c r="N96" s="6"/>
      <c r="O96" s="6"/>
      <c r="P96" s="6"/>
      <c r="Q96" s="6"/>
    </row>
    <row r="97" spans="1:17" ht="12.75">
      <c r="A97" s="109"/>
      <c r="B97" s="6"/>
      <c r="C97" s="6"/>
      <c r="D97" s="6"/>
      <c r="E97" s="6"/>
      <c r="F97" s="6"/>
      <c r="G97" s="6"/>
      <c r="H97" s="6"/>
      <c r="I97" s="44"/>
      <c r="J97" s="13"/>
      <c r="K97" s="6"/>
      <c r="L97" s="6"/>
      <c r="M97" s="6"/>
      <c r="N97" s="6"/>
      <c r="O97" s="6"/>
      <c r="P97" s="6"/>
      <c r="Q97" s="6"/>
    </row>
    <row r="98" spans="1:17" ht="12.75">
      <c r="A98" s="114"/>
      <c r="B98" s="115"/>
      <c r="C98" s="115"/>
      <c r="D98" s="115"/>
      <c r="E98" s="115"/>
      <c r="F98" s="115"/>
      <c r="G98" s="115"/>
      <c r="H98" s="115"/>
      <c r="I98" s="164"/>
      <c r="J98" s="2"/>
      <c r="K98" s="3"/>
      <c r="L98" s="3"/>
      <c r="M98" s="3"/>
      <c r="N98" s="3"/>
      <c r="O98" s="3"/>
      <c r="P98" s="3"/>
      <c r="Q98" s="3"/>
    </row>
    <row r="104" spans="1:17" ht="12.75">
      <c r="A104" s="135"/>
      <c r="B104" s="135"/>
      <c r="C104" s="135"/>
      <c r="D104" s="135"/>
      <c r="E104" s="135"/>
      <c r="F104" s="135"/>
      <c r="G104" s="135"/>
      <c r="H104" s="135"/>
      <c r="I104" s="135"/>
      <c r="J104" s="77"/>
      <c r="K104" s="77"/>
      <c r="L104" s="77"/>
      <c r="M104" s="77"/>
      <c r="N104" s="77"/>
      <c r="O104" s="77"/>
      <c r="P104" s="77"/>
      <c r="Q104" s="77"/>
    </row>
    <row r="105" spans="1:17" ht="12.75">
      <c r="A105" s="135"/>
      <c r="B105" s="135"/>
      <c r="C105" s="135"/>
      <c r="D105" s="135"/>
      <c r="E105" s="135"/>
      <c r="F105" s="135"/>
      <c r="G105" s="135"/>
      <c r="H105" s="135"/>
      <c r="I105" s="135"/>
      <c r="J105" s="77"/>
      <c r="K105" s="77"/>
      <c r="L105" s="77"/>
      <c r="M105" s="77"/>
      <c r="N105" s="77"/>
      <c r="O105" s="77"/>
      <c r="P105" s="77"/>
      <c r="Q105" s="77"/>
    </row>
    <row r="106" spans="1:17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</row>
    <row r="107" spans="1:17" ht="12.75">
      <c r="A107" s="74"/>
      <c r="B107" s="74"/>
      <c r="C107" s="74"/>
      <c r="D107" s="74"/>
      <c r="E107" s="74"/>
      <c r="F107" s="74"/>
      <c r="J107" s="77"/>
      <c r="K107" s="77"/>
      <c r="L107" s="77"/>
      <c r="M107" s="77"/>
      <c r="N107" s="77"/>
      <c r="O107" s="77"/>
      <c r="P107" s="77"/>
      <c r="Q107" s="77"/>
    </row>
    <row r="108" spans="1:17" ht="12.75">
      <c r="A108" s="74"/>
      <c r="B108" s="74"/>
      <c r="C108" s="74"/>
      <c r="D108" s="74"/>
      <c r="E108" s="74"/>
      <c r="F108" s="74"/>
      <c r="J108" s="74"/>
      <c r="K108" s="74"/>
      <c r="L108" s="74"/>
      <c r="M108" s="74"/>
      <c r="N108" s="74"/>
      <c r="O108" s="74"/>
      <c r="P108" s="74"/>
      <c r="Q108" s="74"/>
    </row>
    <row r="109" spans="1:17" ht="12.75">
      <c r="A109" s="74"/>
      <c r="B109" s="74"/>
      <c r="C109" s="74"/>
      <c r="D109" s="74"/>
      <c r="E109" s="74"/>
      <c r="F109" s="74"/>
      <c r="J109" s="74"/>
      <c r="K109" s="74"/>
      <c r="L109" s="74"/>
      <c r="M109" s="74"/>
      <c r="N109" s="74"/>
      <c r="O109" s="74"/>
      <c r="P109" s="74"/>
      <c r="Q109" s="74"/>
    </row>
    <row r="110" spans="1:6" ht="12.75">
      <c r="A110" s="74"/>
      <c r="B110" s="74"/>
      <c r="C110" s="74"/>
      <c r="D110" s="74"/>
      <c r="E110" s="74"/>
      <c r="F110" s="7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</sheetData>
  <sheetProtection/>
  <mergeCells count="4">
    <mergeCell ref="J1:Q1"/>
    <mergeCell ref="D3:F3"/>
    <mergeCell ref="D5:F5"/>
    <mergeCell ref="D7:F7"/>
  </mergeCells>
  <printOptions/>
  <pageMargins left="1.25" right="0.5" top="1" bottom="1" header="0.5" footer="0.5"/>
  <pageSetup horizontalDpi="300" verticalDpi="300" orientation="portrait" r:id="rId1"/>
  <headerFooter alignWithMargins="0">
    <oddFooter>&amp;LBIOLOGY TECHL NOTE-14 (FY16)&amp;C&amp;A&amp;RPage &amp;P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5" max="5" width="9.00390625" style="0" customWidth="1"/>
    <col min="18" max="18" width="9.7109375" style="0" customWidth="1"/>
  </cols>
  <sheetData>
    <row r="1" spans="1:18" ht="17.25">
      <c r="A1" s="52" t="s">
        <v>700</v>
      </c>
      <c r="B1" s="53"/>
      <c r="C1" s="53"/>
      <c r="D1" s="53"/>
      <c r="E1" s="53"/>
      <c r="F1" s="53"/>
      <c r="G1" s="53"/>
      <c r="H1" s="53"/>
      <c r="I1" s="54"/>
      <c r="J1" s="286" t="s">
        <v>701</v>
      </c>
      <c r="K1" s="287"/>
      <c r="L1" s="287"/>
      <c r="M1" s="287"/>
      <c r="N1" s="287"/>
      <c r="O1" s="287"/>
      <c r="P1" s="287"/>
      <c r="Q1" s="287"/>
      <c r="R1" s="288"/>
    </row>
    <row r="2" spans="1:18" ht="12.75">
      <c r="A2" s="13"/>
      <c r="B2" s="6"/>
      <c r="C2" s="6"/>
      <c r="D2" s="6"/>
      <c r="E2" s="6"/>
      <c r="F2" s="6"/>
      <c r="G2" s="6"/>
      <c r="H2" s="6"/>
      <c r="I2" s="44"/>
      <c r="J2" s="13"/>
      <c r="K2" s="6"/>
      <c r="L2" s="6"/>
      <c r="M2" s="6"/>
      <c r="N2" s="6"/>
      <c r="O2" s="6"/>
      <c r="P2" s="6"/>
      <c r="Q2" s="6"/>
      <c r="R2" s="44"/>
    </row>
    <row r="3" spans="1:18" ht="12.75">
      <c r="A3" s="13"/>
      <c r="B3" s="6"/>
      <c r="C3" s="7" t="s">
        <v>123</v>
      </c>
      <c r="D3" s="289" t="s">
        <v>695</v>
      </c>
      <c r="E3" s="290"/>
      <c r="F3" s="291"/>
      <c r="G3" s="7" t="s">
        <v>484</v>
      </c>
      <c r="H3" s="205">
        <v>1234</v>
      </c>
      <c r="I3" s="44"/>
      <c r="J3" s="13"/>
      <c r="K3" s="6"/>
      <c r="L3" s="6"/>
      <c r="M3" s="283" t="str">
        <f>HYPERLINK("http://www.wa.gov/wdfw/hab/phsrecs.htm","Washington's Priority Species &amp; Habitats Webpage")</f>
        <v>Washington's Priority Species &amp; Habitats Webpage</v>
      </c>
      <c r="N3" s="283"/>
      <c r="O3" s="283"/>
      <c r="P3" s="283"/>
      <c r="Q3" s="283"/>
      <c r="R3" s="134"/>
    </row>
    <row r="4" spans="1:18" ht="12.75">
      <c r="A4" s="13"/>
      <c r="B4" s="6"/>
      <c r="C4" s="6"/>
      <c r="D4" s="6"/>
      <c r="E4" s="6"/>
      <c r="F4" s="6"/>
      <c r="G4" s="6"/>
      <c r="H4" s="6"/>
      <c r="I4" s="44"/>
      <c r="J4" s="13"/>
      <c r="K4" s="6"/>
      <c r="L4" s="6"/>
      <c r="M4" s="6"/>
      <c r="N4" s="6"/>
      <c r="O4" s="6"/>
      <c r="P4" s="6"/>
      <c r="Q4" s="6"/>
      <c r="R4" s="44"/>
    </row>
    <row r="5" spans="1:18" ht="12.75">
      <c r="A5" s="13"/>
      <c r="B5" s="6"/>
      <c r="C5" s="7" t="s">
        <v>124</v>
      </c>
      <c r="D5" s="289" t="s">
        <v>696</v>
      </c>
      <c r="E5" s="290"/>
      <c r="F5" s="291"/>
      <c r="G5" s="55" t="s">
        <v>490</v>
      </c>
      <c r="H5" s="225">
        <v>100</v>
      </c>
      <c r="I5" s="44"/>
      <c r="J5" s="13"/>
      <c r="K5" s="6"/>
      <c r="L5" s="6"/>
      <c r="M5" s="283" t="str">
        <f>HYPERLINK("http://www.ftw.nrcs.usda.gov/pdf/NRPH.PDF","National Range &amp; Pasture Handbook Webpage")</f>
        <v>National Range &amp; Pasture Handbook Webpage</v>
      </c>
      <c r="N5" s="283"/>
      <c r="O5" s="283"/>
      <c r="P5" s="283"/>
      <c r="Q5" s="283"/>
      <c r="R5" s="44"/>
    </row>
    <row r="6" spans="1:18" ht="12.75">
      <c r="A6" s="13"/>
      <c r="B6" s="6"/>
      <c r="C6" s="6"/>
      <c r="D6" s="6"/>
      <c r="E6" s="6"/>
      <c r="F6" s="6"/>
      <c r="G6" s="6"/>
      <c r="H6" s="6"/>
      <c r="I6" s="44"/>
      <c r="J6" s="13"/>
      <c r="K6" s="6"/>
      <c r="L6" s="6"/>
      <c r="M6" s="6"/>
      <c r="N6" s="6"/>
      <c r="O6" s="6"/>
      <c r="P6" s="6"/>
      <c r="Q6" s="6"/>
      <c r="R6" s="44"/>
    </row>
    <row r="7" spans="1:18" ht="12.75">
      <c r="A7" s="13"/>
      <c r="B7" s="6"/>
      <c r="C7" s="55" t="s">
        <v>485</v>
      </c>
      <c r="D7" s="295">
        <v>42321</v>
      </c>
      <c r="E7" s="296"/>
      <c r="F7" s="297"/>
      <c r="G7" s="207" t="s">
        <v>713</v>
      </c>
      <c r="H7" s="234">
        <v>1</v>
      </c>
      <c r="I7" s="44"/>
      <c r="J7" s="13"/>
      <c r="K7" s="6"/>
      <c r="L7" s="6"/>
      <c r="M7" s="6"/>
      <c r="N7" s="6"/>
      <c r="O7" s="6"/>
      <c r="P7" s="6"/>
      <c r="Q7" s="6"/>
      <c r="R7" s="44"/>
    </row>
    <row r="8" spans="1:18" ht="12.75">
      <c r="A8" s="13"/>
      <c r="B8" s="6"/>
      <c r="C8" s="6"/>
      <c r="D8" s="6"/>
      <c r="E8" s="6"/>
      <c r="F8" s="6"/>
      <c r="G8" s="6"/>
      <c r="H8" s="6"/>
      <c r="I8" s="44"/>
      <c r="J8" s="64" t="s">
        <v>373</v>
      </c>
      <c r="K8" s="6"/>
      <c r="L8" s="6"/>
      <c r="M8" s="6"/>
      <c r="N8" s="6"/>
      <c r="O8" s="6"/>
      <c r="P8" s="6"/>
      <c r="Q8" s="6"/>
      <c r="R8" s="44"/>
    </row>
    <row r="9" spans="1:18" ht="12.75">
      <c r="A9" s="13"/>
      <c r="B9" s="9" t="s">
        <v>373</v>
      </c>
      <c r="C9" s="6"/>
      <c r="D9" s="6"/>
      <c r="E9" s="6"/>
      <c r="F9" s="6"/>
      <c r="G9" s="6"/>
      <c r="H9" s="6"/>
      <c r="I9" s="44"/>
      <c r="J9" s="13"/>
      <c r="K9" s="6"/>
      <c r="L9" s="6"/>
      <c r="M9" s="6"/>
      <c r="N9" s="6"/>
      <c r="O9" s="6"/>
      <c r="P9" s="6"/>
      <c r="Q9" s="6"/>
      <c r="R9" s="44"/>
    </row>
    <row r="10" spans="1:18" ht="12.75">
      <c r="A10" s="13"/>
      <c r="B10" s="9"/>
      <c r="C10" s="6"/>
      <c r="D10" s="6"/>
      <c r="E10" s="6"/>
      <c r="F10" s="6"/>
      <c r="G10" s="6"/>
      <c r="H10" s="6"/>
      <c r="I10" s="44"/>
      <c r="J10" s="13" t="s">
        <v>396</v>
      </c>
      <c r="K10" s="6"/>
      <c r="L10" s="6"/>
      <c r="M10" s="6"/>
      <c r="N10" s="6"/>
      <c r="O10" s="6"/>
      <c r="P10" s="6"/>
      <c r="Q10" s="6"/>
      <c r="R10" s="44"/>
    </row>
    <row r="11" spans="1:18" ht="12.75">
      <c r="A11" s="13"/>
      <c r="B11" s="6"/>
      <c r="C11" s="6"/>
      <c r="D11" s="6"/>
      <c r="E11" s="6"/>
      <c r="F11" s="6"/>
      <c r="G11" s="6"/>
      <c r="H11" s="6"/>
      <c r="I11" s="44"/>
      <c r="J11" s="13" t="s">
        <v>635</v>
      </c>
      <c r="K11" s="6"/>
      <c r="L11" s="6"/>
      <c r="M11" s="6"/>
      <c r="N11" s="6"/>
      <c r="O11" s="6"/>
      <c r="P11" s="6"/>
      <c r="Q11" s="6"/>
      <c r="R11" s="44"/>
    </row>
    <row r="12" spans="1:18" ht="12.75">
      <c r="A12" s="13"/>
      <c r="B12" s="224">
        <v>4</v>
      </c>
      <c r="C12" s="6" t="s">
        <v>613</v>
      </c>
      <c r="D12" s="6"/>
      <c r="E12" s="6"/>
      <c r="F12" s="6"/>
      <c r="G12" s="6"/>
      <c r="H12" s="6"/>
      <c r="I12" s="44"/>
      <c r="J12" s="13" t="s">
        <v>351</v>
      </c>
      <c r="K12" s="6"/>
      <c r="L12" s="6"/>
      <c r="M12" s="6"/>
      <c r="N12" s="6"/>
      <c r="O12" s="6"/>
      <c r="P12" s="6"/>
      <c r="Q12" s="6"/>
      <c r="R12" s="44"/>
    </row>
    <row r="13" spans="1:18" ht="12.75">
      <c r="A13" s="13"/>
      <c r="B13" s="112" t="s">
        <v>487</v>
      </c>
      <c r="C13" s="6"/>
      <c r="D13" s="6"/>
      <c r="E13" s="6"/>
      <c r="F13" s="6"/>
      <c r="G13" s="6"/>
      <c r="H13" s="6"/>
      <c r="I13" s="44"/>
      <c r="J13" s="13" t="s">
        <v>352</v>
      </c>
      <c r="K13" s="6"/>
      <c r="L13" s="6"/>
      <c r="M13" s="6"/>
      <c r="N13" s="6"/>
      <c r="O13" s="6"/>
      <c r="P13" s="6"/>
      <c r="Q13" s="6"/>
      <c r="R13" s="44"/>
    </row>
    <row r="14" spans="1:18" ht="12.75">
      <c r="A14" s="13"/>
      <c r="B14" s="224">
        <v>4</v>
      </c>
      <c r="C14" s="6" t="s">
        <v>392</v>
      </c>
      <c r="D14" s="6"/>
      <c r="E14" s="6"/>
      <c r="F14" s="6"/>
      <c r="G14" s="6"/>
      <c r="H14" s="6"/>
      <c r="I14" s="44"/>
      <c r="J14" s="13" t="s">
        <v>397</v>
      </c>
      <c r="K14" s="6"/>
      <c r="L14" s="6"/>
      <c r="M14" s="6"/>
      <c r="N14" s="6"/>
      <c r="O14" s="6"/>
      <c r="P14" s="6"/>
      <c r="Q14" s="6"/>
      <c r="R14" s="44"/>
    </row>
    <row r="15" spans="1:18" ht="12.75">
      <c r="A15" s="13"/>
      <c r="B15" s="278" t="s">
        <v>163</v>
      </c>
      <c r="C15" s="6"/>
      <c r="D15" s="6"/>
      <c r="E15" s="6"/>
      <c r="F15" s="6"/>
      <c r="G15" s="6"/>
      <c r="H15" s="6"/>
      <c r="I15" s="44"/>
      <c r="J15" s="79" t="s">
        <v>85</v>
      </c>
      <c r="K15" s="6"/>
      <c r="L15" s="6"/>
      <c r="M15" s="6"/>
      <c r="N15" s="6"/>
      <c r="O15" s="6"/>
      <c r="P15" s="6"/>
      <c r="Q15" s="6"/>
      <c r="R15" s="44"/>
    </row>
    <row r="16" spans="1:18" ht="12.75">
      <c r="A16" s="13"/>
      <c r="B16" s="224">
        <v>6</v>
      </c>
      <c r="C16" s="6" t="s">
        <v>393</v>
      </c>
      <c r="D16" s="6"/>
      <c r="E16" s="6"/>
      <c r="F16" s="6"/>
      <c r="G16" s="6"/>
      <c r="H16" s="6"/>
      <c r="I16" s="44"/>
      <c r="J16" s="13" t="s">
        <v>183</v>
      </c>
      <c r="K16" s="6"/>
      <c r="L16" s="6"/>
      <c r="M16" s="6"/>
      <c r="N16" s="6"/>
      <c r="O16" s="6"/>
      <c r="P16" s="6"/>
      <c r="Q16" s="6"/>
      <c r="R16" s="44"/>
    </row>
    <row r="17" spans="1:18" ht="12.75">
      <c r="A17" s="13"/>
      <c r="B17" s="113" t="s">
        <v>164</v>
      </c>
      <c r="C17" s="6"/>
      <c r="D17" s="6"/>
      <c r="E17" s="6"/>
      <c r="F17" s="6"/>
      <c r="G17" s="6"/>
      <c r="H17" s="6"/>
      <c r="I17" s="44"/>
      <c r="J17" s="13" t="s">
        <v>184</v>
      </c>
      <c r="K17" s="6"/>
      <c r="L17" s="6"/>
      <c r="M17" s="6"/>
      <c r="N17" s="6"/>
      <c r="O17" s="6"/>
      <c r="P17" s="6"/>
      <c r="Q17" s="6"/>
      <c r="R17" s="44"/>
    </row>
    <row r="18" spans="1:18" ht="12.75">
      <c r="A18" s="13"/>
      <c r="B18" s="6"/>
      <c r="C18" s="6" t="s">
        <v>614</v>
      </c>
      <c r="D18" s="6"/>
      <c r="E18" s="6"/>
      <c r="F18" s="6"/>
      <c r="G18" s="6"/>
      <c r="H18" s="6"/>
      <c r="I18" s="44"/>
      <c r="J18" s="13"/>
      <c r="K18" s="6"/>
      <c r="L18" s="6"/>
      <c r="M18" s="6"/>
      <c r="N18" s="6"/>
      <c r="O18" s="6"/>
      <c r="P18" s="6"/>
      <c r="Q18" s="6"/>
      <c r="R18" s="44"/>
    </row>
    <row r="19" spans="1:18" ht="12.75">
      <c r="A19" s="13"/>
      <c r="B19" s="6"/>
      <c r="C19" s="6"/>
      <c r="D19" s="6"/>
      <c r="E19" s="6"/>
      <c r="F19" s="6"/>
      <c r="G19" s="6"/>
      <c r="H19" s="6"/>
      <c r="I19" s="44"/>
      <c r="J19" s="78" t="s">
        <v>179</v>
      </c>
      <c r="K19" s="6"/>
      <c r="L19" s="6"/>
      <c r="M19" s="6"/>
      <c r="N19" s="6"/>
      <c r="O19" s="6"/>
      <c r="P19" s="6"/>
      <c r="Q19" s="6"/>
      <c r="R19" s="44"/>
    </row>
    <row r="20" spans="1:18" ht="12.75">
      <c r="A20" s="13"/>
      <c r="B20" s="9" t="s">
        <v>491</v>
      </c>
      <c r="C20" s="6"/>
      <c r="D20" s="6"/>
      <c r="E20" s="6"/>
      <c r="F20" s="6"/>
      <c r="G20" s="6"/>
      <c r="H20" s="6"/>
      <c r="I20" s="44"/>
      <c r="J20" s="141" t="s">
        <v>178</v>
      </c>
      <c r="K20" s="6"/>
      <c r="L20" s="6"/>
      <c r="M20" s="6"/>
      <c r="N20" s="6"/>
      <c r="O20" s="6"/>
      <c r="P20" s="6"/>
      <c r="Q20" s="6"/>
      <c r="R20" s="44"/>
    </row>
    <row r="21" spans="1:18" ht="12.75">
      <c r="A21" s="13"/>
      <c r="B21" s="6"/>
      <c r="C21" s="6"/>
      <c r="D21" s="6"/>
      <c r="E21" s="6"/>
      <c r="F21" s="6"/>
      <c r="G21" s="6"/>
      <c r="H21" s="6"/>
      <c r="I21" s="44"/>
      <c r="J21" s="13"/>
      <c r="K21" s="6"/>
      <c r="L21" s="6"/>
      <c r="M21" s="6"/>
      <c r="N21" s="6"/>
      <c r="O21" s="6"/>
      <c r="P21" s="6"/>
      <c r="Q21" s="6"/>
      <c r="R21" s="44"/>
    </row>
    <row r="22" spans="1:18" ht="12.75">
      <c r="A22" s="13"/>
      <c r="B22" s="224">
        <v>4</v>
      </c>
      <c r="C22" s="6" t="s">
        <v>620</v>
      </c>
      <c r="D22" s="6"/>
      <c r="E22" s="6"/>
      <c r="F22" s="6"/>
      <c r="G22" s="6"/>
      <c r="H22" s="6"/>
      <c r="I22" s="44"/>
      <c r="J22" s="64" t="s">
        <v>491</v>
      </c>
      <c r="K22" s="6"/>
      <c r="L22" s="6"/>
      <c r="M22" s="6"/>
      <c r="N22" s="6"/>
      <c r="O22" s="6"/>
      <c r="P22" s="6"/>
      <c r="Q22" s="6"/>
      <c r="R22" s="44"/>
    </row>
    <row r="23" spans="1:18" ht="12.75">
      <c r="A23" s="13"/>
      <c r="B23" s="112" t="s">
        <v>487</v>
      </c>
      <c r="C23" s="6" t="s">
        <v>619</v>
      </c>
      <c r="D23" s="6"/>
      <c r="E23" s="6"/>
      <c r="F23" s="6"/>
      <c r="G23" s="6"/>
      <c r="H23" s="6"/>
      <c r="I23" s="44"/>
      <c r="J23" s="13"/>
      <c r="K23" s="6"/>
      <c r="L23" s="6"/>
      <c r="M23" s="6"/>
      <c r="N23" s="6"/>
      <c r="O23" s="6"/>
      <c r="P23" s="6"/>
      <c r="Q23" s="6"/>
      <c r="R23" s="44"/>
    </row>
    <row r="24" spans="1:18" ht="12.75">
      <c r="A24" s="13"/>
      <c r="B24" s="224">
        <v>6</v>
      </c>
      <c r="C24" s="6"/>
      <c r="D24" s="6"/>
      <c r="E24" s="6"/>
      <c r="F24" s="6"/>
      <c r="G24" s="6"/>
      <c r="H24" s="6"/>
      <c r="I24" s="44"/>
      <c r="J24" s="13" t="s">
        <v>374</v>
      </c>
      <c r="K24" s="6"/>
      <c r="L24" s="6"/>
      <c r="M24" s="6"/>
      <c r="N24" s="6"/>
      <c r="O24" s="6"/>
      <c r="P24" s="6"/>
      <c r="Q24" s="6"/>
      <c r="R24" s="44"/>
    </row>
    <row r="25" spans="1:18" ht="12.75">
      <c r="A25" s="13"/>
      <c r="B25" s="112" t="s">
        <v>163</v>
      </c>
      <c r="C25" s="6" t="s">
        <v>175</v>
      </c>
      <c r="D25" s="6"/>
      <c r="E25" s="6"/>
      <c r="F25" s="6"/>
      <c r="G25" s="6"/>
      <c r="H25" s="6"/>
      <c r="I25" s="44"/>
      <c r="J25" s="13" t="s">
        <v>375</v>
      </c>
      <c r="K25" s="6"/>
      <c r="L25" s="6"/>
      <c r="M25" s="6"/>
      <c r="N25" s="6"/>
      <c r="O25" s="6"/>
      <c r="P25" s="6"/>
      <c r="Q25" s="6"/>
      <c r="R25" s="44"/>
    </row>
    <row r="26" spans="1:18" ht="12.75">
      <c r="A26" s="13"/>
      <c r="B26" s="224">
        <v>6</v>
      </c>
      <c r="C26" s="6"/>
      <c r="D26" s="6"/>
      <c r="E26" s="6"/>
      <c r="F26" s="6"/>
      <c r="G26" s="6"/>
      <c r="H26" s="6"/>
      <c r="I26" s="44"/>
      <c r="J26" s="13" t="s">
        <v>650</v>
      </c>
      <c r="K26" s="6"/>
      <c r="L26" s="6"/>
      <c r="M26" s="6"/>
      <c r="N26" s="6"/>
      <c r="O26" s="6"/>
      <c r="P26" s="6"/>
      <c r="Q26" s="6"/>
      <c r="R26" s="44"/>
    </row>
    <row r="27" spans="1:18" ht="12.75">
      <c r="A27" s="13"/>
      <c r="B27" s="113" t="s">
        <v>164</v>
      </c>
      <c r="C27" s="6" t="s">
        <v>583</v>
      </c>
      <c r="D27" s="6"/>
      <c r="E27" s="6"/>
      <c r="F27" s="6"/>
      <c r="G27" s="6"/>
      <c r="H27" s="6"/>
      <c r="I27" s="44"/>
      <c r="J27" s="13" t="s">
        <v>343</v>
      </c>
      <c r="K27" s="6"/>
      <c r="L27" s="6"/>
      <c r="M27" s="6"/>
      <c r="N27" s="6"/>
      <c r="O27" s="6"/>
      <c r="P27" s="6"/>
      <c r="Q27" s="6"/>
      <c r="R27" s="44"/>
    </row>
    <row r="28" spans="1:18" ht="12.75">
      <c r="A28" s="13"/>
      <c r="B28" s="6"/>
      <c r="C28" s="6"/>
      <c r="D28" s="6"/>
      <c r="E28" s="6"/>
      <c r="F28" s="6"/>
      <c r="G28" s="6"/>
      <c r="H28" s="6"/>
      <c r="I28" s="44"/>
      <c r="J28" s="13" t="s">
        <v>344</v>
      </c>
      <c r="K28" s="6"/>
      <c r="L28" s="6"/>
      <c r="M28" s="6"/>
      <c r="N28" s="6"/>
      <c r="O28" s="6"/>
      <c r="P28" s="6"/>
      <c r="Q28" s="6"/>
      <c r="R28" s="44"/>
    </row>
    <row r="29" spans="1:18" ht="12.75">
      <c r="A29" s="13"/>
      <c r="B29" s="6"/>
      <c r="C29" s="6"/>
      <c r="D29" s="6"/>
      <c r="E29" s="6"/>
      <c r="F29" s="6"/>
      <c r="G29" s="6"/>
      <c r="H29" s="6"/>
      <c r="I29" s="44"/>
      <c r="J29" s="13"/>
      <c r="K29" s="6"/>
      <c r="L29" s="6"/>
      <c r="M29" s="6"/>
      <c r="N29" s="6"/>
      <c r="O29" s="6"/>
      <c r="P29" s="6"/>
      <c r="Q29" s="6"/>
      <c r="R29" s="44"/>
    </row>
    <row r="30" spans="1:18" ht="12.75">
      <c r="A30" s="13"/>
      <c r="B30" s="6"/>
      <c r="C30" s="6"/>
      <c r="D30" s="6"/>
      <c r="E30" s="6"/>
      <c r="F30" s="6"/>
      <c r="G30" s="6"/>
      <c r="H30" s="6"/>
      <c r="I30" s="44"/>
      <c r="J30" s="78" t="s">
        <v>308</v>
      </c>
      <c r="K30" s="6"/>
      <c r="L30" s="6"/>
      <c r="M30" s="6"/>
      <c r="N30" s="6"/>
      <c r="O30" s="6"/>
      <c r="P30" s="6"/>
      <c r="Q30" s="6"/>
      <c r="R30" s="44"/>
    </row>
    <row r="31" spans="1:18" ht="12.75">
      <c r="A31" s="13"/>
      <c r="B31" s="6"/>
      <c r="C31" s="6"/>
      <c r="D31" s="6"/>
      <c r="E31" s="6"/>
      <c r="F31" s="6"/>
      <c r="G31" s="6"/>
      <c r="H31" s="6"/>
      <c r="I31" s="44"/>
      <c r="J31" s="13"/>
      <c r="K31" s="6"/>
      <c r="L31" s="6"/>
      <c r="M31" s="6"/>
      <c r="N31" s="6"/>
      <c r="O31" s="6"/>
      <c r="P31" s="6"/>
      <c r="Q31" s="6"/>
      <c r="R31" s="44"/>
    </row>
    <row r="32" spans="1:18" ht="12.75">
      <c r="A32" s="13"/>
      <c r="B32" s="9" t="s">
        <v>535</v>
      </c>
      <c r="C32" s="6"/>
      <c r="D32" s="6"/>
      <c r="E32" s="6"/>
      <c r="F32" s="6"/>
      <c r="G32" s="6"/>
      <c r="H32" s="6"/>
      <c r="I32" s="44"/>
      <c r="J32" s="64" t="s">
        <v>535</v>
      </c>
      <c r="K32" s="6"/>
      <c r="L32" s="6"/>
      <c r="M32" s="6"/>
      <c r="N32" s="6"/>
      <c r="O32" s="6"/>
      <c r="P32" s="6"/>
      <c r="Q32" s="6"/>
      <c r="R32" s="44"/>
    </row>
    <row r="33" spans="1:18" ht="12.75">
      <c r="A33" s="13"/>
      <c r="B33" s="6"/>
      <c r="C33" s="6"/>
      <c r="D33" s="6"/>
      <c r="E33" s="6"/>
      <c r="F33" s="6"/>
      <c r="G33" s="6"/>
      <c r="H33" s="6"/>
      <c r="I33" s="44"/>
      <c r="J33" s="13"/>
      <c r="K33" s="6"/>
      <c r="L33" s="6"/>
      <c r="M33" s="6"/>
      <c r="N33" s="6"/>
      <c r="O33" s="6"/>
      <c r="P33" s="6"/>
      <c r="Q33" s="6"/>
      <c r="R33" s="44"/>
    </row>
    <row r="34" spans="1:18" ht="12.75">
      <c r="A34" s="13"/>
      <c r="B34" s="224">
        <v>1</v>
      </c>
      <c r="C34" s="6" t="s">
        <v>181</v>
      </c>
      <c r="D34" s="6"/>
      <c r="E34" s="6"/>
      <c r="F34" s="6"/>
      <c r="G34" s="6"/>
      <c r="H34" s="6"/>
      <c r="I34" s="44"/>
      <c r="J34" s="13" t="s">
        <v>634</v>
      </c>
      <c r="K34" s="6"/>
      <c r="L34" s="6"/>
      <c r="M34" s="6"/>
      <c r="N34" s="6"/>
      <c r="O34" s="6"/>
      <c r="P34" s="6"/>
      <c r="Q34" s="6"/>
      <c r="R34" s="44"/>
    </row>
    <row r="35" spans="1:18" ht="12.75">
      <c r="A35" s="13"/>
      <c r="B35" s="112" t="s">
        <v>487</v>
      </c>
      <c r="C35" s="6" t="s">
        <v>180</v>
      </c>
      <c r="D35" s="6"/>
      <c r="E35" s="6"/>
      <c r="F35" s="6"/>
      <c r="G35" s="6"/>
      <c r="H35" s="6"/>
      <c r="I35" s="44"/>
      <c r="J35" s="13" t="s">
        <v>182</v>
      </c>
      <c r="K35" s="6"/>
      <c r="L35" s="6"/>
      <c r="M35" s="6"/>
      <c r="N35" s="6"/>
      <c r="O35" s="6"/>
      <c r="P35" s="6"/>
      <c r="Q35" s="6"/>
      <c r="R35" s="44"/>
    </row>
    <row r="36" spans="1:18" ht="12.75">
      <c r="A36" s="13"/>
      <c r="B36" s="224">
        <v>4</v>
      </c>
      <c r="C36" s="6"/>
      <c r="D36" s="6"/>
      <c r="E36" s="6"/>
      <c r="F36" s="6"/>
      <c r="G36" s="6"/>
      <c r="H36" s="6"/>
      <c r="I36" s="44"/>
      <c r="J36" s="79"/>
      <c r="K36" s="6"/>
      <c r="L36" s="6"/>
      <c r="M36" s="6"/>
      <c r="N36" s="6"/>
      <c r="O36" s="6"/>
      <c r="P36" s="6"/>
      <c r="Q36" s="6"/>
      <c r="R36" s="44"/>
    </row>
    <row r="37" spans="1:18" ht="12.75">
      <c r="A37" s="13"/>
      <c r="B37" s="112" t="s">
        <v>163</v>
      </c>
      <c r="C37" s="6" t="s">
        <v>617</v>
      </c>
      <c r="D37" s="6"/>
      <c r="E37" s="6"/>
      <c r="F37" s="6"/>
      <c r="G37" s="6"/>
      <c r="H37" s="6"/>
      <c r="I37" s="44"/>
      <c r="J37" s="13" t="s">
        <v>345</v>
      </c>
      <c r="K37" s="6"/>
      <c r="L37" s="6"/>
      <c r="M37" s="6"/>
      <c r="N37" s="6"/>
      <c r="O37" s="6"/>
      <c r="P37" s="6"/>
      <c r="Q37" s="6"/>
      <c r="R37" s="44"/>
    </row>
    <row r="38" spans="1:18" ht="12.75">
      <c r="A38" s="13"/>
      <c r="B38" s="224">
        <v>6</v>
      </c>
      <c r="C38" s="6"/>
      <c r="D38" s="6"/>
      <c r="E38" s="6"/>
      <c r="F38" s="6"/>
      <c r="G38" s="6"/>
      <c r="H38" s="6"/>
      <c r="I38" s="44"/>
      <c r="J38" s="13" t="s">
        <v>309</v>
      </c>
      <c r="K38" s="6"/>
      <c r="L38" s="6"/>
      <c r="M38" s="6"/>
      <c r="N38" s="6"/>
      <c r="O38" s="6"/>
      <c r="P38" s="6"/>
      <c r="Q38" s="6"/>
      <c r="R38" s="44"/>
    </row>
    <row r="39" spans="1:18" ht="12.75">
      <c r="A39" s="13"/>
      <c r="B39" s="227" t="s">
        <v>164</v>
      </c>
      <c r="C39" s="6" t="s">
        <v>618</v>
      </c>
      <c r="D39" s="6"/>
      <c r="E39" s="6"/>
      <c r="F39" s="6"/>
      <c r="G39" s="6"/>
      <c r="H39" s="6"/>
      <c r="I39" s="44"/>
      <c r="J39" s="13" t="s">
        <v>86</v>
      </c>
      <c r="K39" s="6"/>
      <c r="L39" s="6"/>
      <c r="M39" s="6"/>
      <c r="N39" s="6"/>
      <c r="O39" s="6"/>
      <c r="P39" s="6"/>
      <c r="Q39" s="6"/>
      <c r="R39" s="44"/>
    </row>
    <row r="40" spans="1:18" ht="12.75">
      <c r="A40" s="13"/>
      <c r="B40" s="6"/>
      <c r="C40" s="6"/>
      <c r="D40" s="6"/>
      <c r="E40" s="6"/>
      <c r="F40" s="6"/>
      <c r="G40" s="6"/>
      <c r="H40" s="6"/>
      <c r="I40" s="44"/>
      <c r="J40" s="13" t="s">
        <v>346</v>
      </c>
      <c r="K40" s="6"/>
      <c r="L40" s="6"/>
      <c r="M40" s="6"/>
      <c r="N40" s="6"/>
      <c r="O40" s="6"/>
      <c r="P40" s="6"/>
      <c r="Q40" s="6"/>
      <c r="R40" s="44"/>
    </row>
    <row r="41" spans="1:18" ht="12.75">
      <c r="A41" s="13"/>
      <c r="B41" s="6"/>
      <c r="C41" s="6"/>
      <c r="D41" s="6"/>
      <c r="E41" s="6"/>
      <c r="F41" s="6"/>
      <c r="G41" s="6"/>
      <c r="H41" s="6"/>
      <c r="I41" s="44"/>
      <c r="J41" s="13" t="s">
        <v>347</v>
      </c>
      <c r="K41" s="6"/>
      <c r="L41" s="6"/>
      <c r="M41" s="6"/>
      <c r="N41" s="6"/>
      <c r="O41" s="6"/>
      <c r="P41" s="6"/>
      <c r="Q41" s="6"/>
      <c r="R41" s="44"/>
    </row>
    <row r="42" spans="1:18" ht="12.75">
      <c r="A42" s="13"/>
      <c r="B42" s="6"/>
      <c r="C42" s="6"/>
      <c r="D42" s="6"/>
      <c r="E42" s="6"/>
      <c r="F42" s="6"/>
      <c r="G42" s="6"/>
      <c r="H42" s="6"/>
      <c r="I42" s="44"/>
      <c r="J42" s="13"/>
      <c r="K42" s="6"/>
      <c r="L42" s="6"/>
      <c r="M42" s="6"/>
      <c r="N42" s="6"/>
      <c r="O42" s="6"/>
      <c r="P42" s="6"/>
      <c r="Q42" s="6"/>
      <c r="R42" s="44"/>
    </row>
    <row r="43" spans="1:18" ht="12.75">
      <c r="A43" s="13"/>
      <c r="B43" s="6"/>
      <c r="C43" s="6"/>
      <c r="D43" s="6"/>
      <c r="E43" s="6"/>
      <c r="F43" s="6"/>
      <c r="G43" s="6"/>
      <c r="H43" s="6"/>
      <c r="I43" s="44"/>
      <c r="J43" s="13" t="s">
        <v>87</v>
      </c>
      <c r="K43" s="6"/>
      <c r="L43" s="6"/>
      <c r="M43" s="6"/>
      <c r="N43" s="6"/>
      <c r="O43" s="6"/>
      <c r="P43" s="6"/>
      <c r="Q43" s="6"/>
      <c r="R43" s="44"/>
    </row>
    <row r="44" spans="1:18" ht="12.75">
      <c r="A44" s="13"/>
      <c r="B44" s="6"/>
      <c r="C44" s="6"/>
      <c r="D44" s="6"/>
      <c r="E44" s="6"/>
      <c r="F44" s="6"/>
      <c r="G44" s="6"/>
      <c r="H44" s="6"/>
      <c r="I44" s="44"/>
      <c r="J44" s="13" t="s">
        <v>348</v>
      </c>
      <c r="K44" s="6"/>
      <c r="L44" s="6"/>
      <c r="M44" s="6"/>
      <c r="N44" s="6"/>
      <c r="O44" s="6"/>
      <c r="P44" s="6"/>
      <c r="Q44" s="6"/>
      <c r="R44" s="44"/>
    </row>
    <row r="45" spans="1:18" ht="12.75">
      <c r="A45" s="13"/>
      <c r="B45" s="6"/>
      <c r="C45" s="6"/>
      <c r="D45" s="6"/>
      <c r="E45" s="6"/>
      <c r="F45" s="6"/>
      <c r="G45" s="6"/>
      <c r="H45" s="6"/>
      <c r="I45" s="44"/>
      <c r="J45" s="13" t="s">
        <v>350</v>
      </c>
      <c r="K45" s="6"/>
      <c r="L45" s="6"/>
      <c r="M45" s="6"/>
      <c r="N45" s="6"/>
      <c r="O45" s="6"/>
      <c r="P45" s="6"/>
      <c r="Q45" s="6"/>
      <c r="R45" s="44"/>
    </row>
    <row r="46" spans="1:18" ht="12.75">
      <c r="A46" s="13"/>
      <c r="B46" s="6"/>
      <c r="C46" s="6"/>
      <c r="D46" s="6"/>
      <c r="E46" s="6"/>
      <c r="F46" s="6"/>
      <c r="G46" s="6"/>
      <c r="H46" s="6"/>
      <c r="I46" s="44"/>
      <c r="J46" s="13" t="s">
        <v>349</v>
      </c>
      <c r="K46" s="6"/>
      <c r="L46" s="6"/>
      <c r="M46" s="6"/>
      <c r="N46" s="6"/>
      <c r="O46" s="6"/>
      <c r="P46" s="6"/>
      <c r="Q46" s="6"/>
      <c r="R46" s="44"/>
    </row>
    <row r="47" spans="1:18" ht="12.75">
      <c r="A47" s="13"/>
      <c r="B47" s="6"/>
      <c r="C47" s="6"/>
      <c r="D47" s="6"/>
      <c r="E47" s="6"/>
      <c r="F47" s="6"/>
      <c r="G47" s="6"/>
      <c r="H47" s="6"/>
      <c r="I47" s="44"/>
      <c r="J47" s="13" t="s">
        <v>647</v>
      </c>
      <c r="K47" s="6"/>
      <c r="L47" s="6"/>
      <c r="M47" s="6"/>
      <c r="N47" s="6"/>
      <c r="O47" s="6"/>
      <c r="P47" s="6"/>
      <c r="Q47" s="6"/>
      <c r="R47" s="44"/>
    </row>
    <row r="48" spans="1:18" ht="12.75">
      <c r="A48" s="2"/>
      <c r="B48" s="3"/>
      <c r="C48" s="3"/>
      <c r="D48" s="3"/>
      <c r="E48" s="3"/>
      <c r="F48" s="3"/>
      <c r="G48" s="3"/>
      <c r="H48" s="3"/>
      <c r="I48" s="49"/>
      <c r="J48" s="2"/>
      <c r="K48" s="3"/>
      <c r="L48" s="3"/>
      <c r="M48" s="3"/>
      <c r="N48" s="3"/>
      <c r="O48" s="3"/>
      <c r="P48" s="3"/>
      <c r="Q48" s="3"/>
      <c r="R48" s="49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9"/>
    </row>
    <row r="50" spans="1:18" ht="12.75">
      <c r="A50" s="1"/>
      <c r="B50" s="50"/>
      <c r="C50" s="50"/>
      <c r="D50" s="50"/>
      <c r="E50" s="50"/>
      <c r="F50" s="50"/>
      <c r="G50" s="50"/>
      <c r="H50" s="50"/>
      <c r="I50" s="51"/>
      <c r="J50" s="1"/>
      <c r="K50" s="50"/>
      <c r="L50" s="50"/>
      <c r="M50" s="50"/>
      <c r="N50" s="50"/>
      <c r="O50" s="50"/>
      <c r="P50" s="50"/>
      <c r="Q50" s="50"/>
      <c r="R50" s="51"/>
    </row>
    <row r="51" spans="1:18" ht="12.75">
      <c r="A51" s="13"/>
      <c r="B51" s="9" t="s">
        <v>463</v>
      </c>
      <c r="C51" s="6"/>
      <c r="D51" s="6"/>
      <c r="E51" s="6"/>
      <c r="F51" s="6"/>
      <c r="G51" s="6"/>
      <c r="H51" s="6"/>
      <c r="I51" s="44"/>
      <c r="J51" s="64" t="s">
        <v>463</v>
      </c>
      <c r="K51" s="6"/>
      <c r="L51" s="6"/>
      <c r="M51" s="6"/>
      <c r="N51" s="6"/>
      <c r="O51" s="6"/>
      <c r="P51" s="6"/>
      <c r="Q51" s="6"/>
      <c r="R51" s="44"/>
    </row>
    <row r="52" spans="1:18" ht="12.75">
      <c r="A52" s="13"/>
      <c r="B52" s="6"/>
      <c r="C52" s="6"/>
      <c r="D52" s="6"/>
      <c r="E52" s="6"/>
      <c r="F52" s="6"/>
      <c r="G52" s="6"/>
      <c r="H52" s="6"/>
      <c r="I52" s="44"/>
      <c r="J52" s="13"/>
      <c r="K52" s="6"/>
      <c r="L52" s="6"/>
      <c r="M52" s="6"/>
      <c r="N52" s="6"/>
      <c r="O52" s="6"/>
      <c r="P52" s="6"/>
      <c r="Q52" s="6"/>
      <c r="R52" s="44"/>
    </row>
    <row r="53" spans="1:18" ht="12.75">
      <c r="A53" s="13"/>
      <c r="B53" s="6"/>
      <c r="C53" s="6" t="s">
        <v>394</v>
      </c>
      <c r="D53" s="6"/>
      <c r="E53" s="6"/>
      <c r="F53" s="6"/>
      <c r="G53" s="6"/>
      <c r="H53" s="6"/>
      <c r="I53" s="44"/>
      <c r="J53" s="13" t="s">
        <v>384</v>
      </c>
      <c r="K53" s="6"/>
      <c r="L53" s="6"/>
      <c r="M53" s="6"/>
      <c r="N53" s="6"/>
      <c r="O53" s="6"/>
      <c r="P53" s="6"/>
      <c r="Q53" s="6"/>
      <c r="R53" s="44"/>
    </row>
    <row r="54" spans="1:18" ht="12.75">
      <c r="A54" s="13"/>
      <c r="B54" s="6"/>
      <c r="C54" s="6" t="s">
        <v>263</v>
      </c>
      <c r="D54" s="6"/>
      <c r="E54" s="6"/>
      <c r="F54" s="6"/>
      <c r="G54" s="6"/>
      <c r="H54" s="6"/>
      <c r="I54" s="44"/>
      <c r="J54" s="13" t="s">
        <v>532</v>
      </c>
      <c r="K54" s="6"/>
      <c r="L54" s="6"/>
      <c r="M54" s="6"/>
      <c r="N54" s="6"/>
      <c r="O54" s="6"/>
      <c r="P54" s="6"/>
      <c r="Q54" s="6"/>
      <c r="R54" s="44"/>
    </row>
    <row r="55" spans="1:18" ht="12.75">
      <c r="A55" s="13"/>
      <c r="B55" s="224">
        <v>4</v>
      </c>
      <c r="C55" s="198" t="s">
        <v>761</v>
      </c>
      <c r="D55" s="6"/>
      <c r="E55" s="6"/>
      <c r="F55" s="6"/>
      <c r="G55" s="6"/>
      <c r="H55" s="6"/>
      <c r="I55" s="44"/>
      <c r="J55" s="13" t="s">
        <v>224</v>
      </c>
      <c r="K55" s="6"/>
      <c r="L55" s="6"/>
      <c r="M55" s="6"/>
      <c r="N55" s="6"/>
      <c r="O55" s="6"/>
      <c r="P55" s="6"/>
      <c r="Q55" s="6"/>
      <c r="R55" s="44"/>
    </row>
    <row r="56" spans="1:18" ht="12.75">
      <c r="A56" s="13"/>
      <c r="B56" s="112" t="s">
        <v>487</v>
      </c>
      <c r="C56" s="6"/>
      <c r="D56" s="6"/>
      <c r="E56" s="6"/>
      <c r="F56" s="6"/>
      <c r="G56" s="6"/>
      <c r="H56" s="6"/>
      <c r="I56" s="44"/>
      <c r="J56" s="13" t="s">
        <v>223</v>
      </c>
      <c r="K56" s="6"/>
      <c r="L56" s="6"/>
      <c r="M56" s="6"/>
      <c r="N56" s="6"/>
      <c r="O56" s="6"/>
      <c r="P56" s="6"/>
      <c r="Q56" s="6"/>
      <c r="R56" s="44"/>
    </row>
    <row r="57" spans="1:18" ht="12.75">
      <c r="A57" s="13"/>
      <c r="B57" s="224">
        <v>6</v>
      </c>
      <c r="C57" s="6" t="s">
        <v>395</v>
      </c>
      <c r="D57" s="6"/>
      <c r="E57" s="6"/>
      <c r="F57" s="6"/>
      <c r="G57" s="6"/>
      <c r="H57" s="6"/>
      <c r="I57" s="44"/>
      <c r="J57" s="13" t="s">
        <v>385</v>
      </c>
      <c r="K57" s="6"/>
      <c r="L57" s="6"/>
      <c r="M57" s="6"/>
      <c r="N57" s="6"/>
      <c r="O57" s="6"/>
      <c r="P57" s="6"/>
      <c r="Q57" s="6"/>
      <c r="R57" s="44"/>
    </row>
    <row r="58" spans="1:18" ht="12.75">
      <c r="A58" s="13"/>
      <c r="B58" s="112" t="s">
        <v>163</v>
      </c>
      <c r="C58" s="6" t="s">
        <v>506</v>
      </c>
      <c r="D58" s="6"/>
      <c r="E58" s="6"/>
      <c r="F58" s="6"/>
      <c r="G58" s="6"/>
      <c r="H58" s="6"/>
      <c r="I58" s="44"/>
      <c r="J58" s="13" t="s">
        <v>353</v>
      </c>
      <c r="K58" s="6"/>
      <c r="L58" s="6"/>
      <c r="M58" s="6"/>
      <c r="N58" s="6"/>
      <c r="O58" s="6"/>
      <c r="P58" s="6"/>
      <c r="Q58" s="6"/>
      <c r="R58" s="44"/>
    </row>
    <row r="59" spans="1:18" ht="12.75">
      <c r="A59" s="13"/>
      <c r="B59" s="224">
        <v>6</v>
      </c>
      <c r="C59" s="6"/>
      <c r="D59" s="6"/>
      <c r="E59" s="6"/>
      <c r="F59" s="6"/>
      <c r="G59" s="6"/>
      <c r="H59" s="6"/>
      <c r="I59" s="44"/>
      <c r="J59" s="13" t="s">
        <v>354</v>
      </c>
      <c r="K59" s="6"/>
      <c r="L59" s="6"/>
      <c r="M59" s="6"/>
      <c r="N59" s="6"/>
      <c r="O59" s="6"/>
      <c r="P59" s="6"/>
      <c r="Q59" s="6"/>
      <c r="R59" s="44"/>
    </row>
    <row r="60" spans="1:18" ht="12.75">
      <c r="A60" s="13"/>
      <c r="B60" s="113" t="s">
        <v>164</v>
      </c>
      <c r="C60" s="6" t="s">
        <v>648</v>
      </c>
      <c r="D60" s="6"/>
      <c r="E60" s="6"/>
      <c r="F60" s="6"/>
      <c r="G60" s="6"/>
      <c r="H60" s="6"/>
      <c r="I60" s="44"/>
      <c r="J60" s="13" t="s">
        <v>355</v>
      </c>
      <c r="K60" s="6"/>
      <c r="L60" s="6"/>
      <c r="M60" s="6"/>
      <c r="N60" s="6"/>
      <c r="O60" s="6"/>
      <c r="P60" s="6"/>
      <c r="Q60" s="6"/>
      <c r="R60" s="44"/>
    </row>
    <row r="61" spans="1:18" ht="12.75">
      <c r="A61" s="13"/>
      <c r="B61" s="6"/>
      <c r="C61" s="6" t="s">
        <v>265</v>
      </c>
      <c r="D61" s="6"/>
      <c r="E61" s="6"/>
      <c r="F61" s="6"/>
      <c r="G61" s="6"/>
      <c r="H61" s="6"/>
      <c r="I61" s="44"/>
      <c r="J61" s="13"/>
      <c r="K61" s="6"/>
      <c r="L61" s="6"/>
      <c r="M61" s="6"/>
      <c r="N61" s="6"/>
      <c r="O61" s="6"/>
      <c r="P61" s="6"/>
      <c r="Q61" s="6"/>
      <c r="R61" s="44"/>
    </row>
    <row r="62" spans="1:18" ht="12.75">
      <c r="A62" s="13"/>
      <c r="B62" s="6"/>
      <c r="C62" s="6"/>
      <c r="D62" s="6"/>
      <c r="E62" s="6"/>
      <c r="F62" s="6"/>
      <c r="G62" s="6"/>
      <c r="H62" s="6"/>
      <c r="I62" s="44"/>
      <c r="J62" s="13" t="s">
        <v>649</v>
      </c>
      <c r="K62" s="6"/>
      <c r="L62" s="6"/>
      <c r="M62" s="6"/>
      <c r="N62" s="6"/>
      <c r="O62" s="6"/>
      <c r="P62" s="6"/>
      <c r="Q62" s="6"/>
      <c r="R62" s="44"/>
    </row>
    <row r="63" spans="1:18" ht="12.75">
      <c r="A63" s="13"/>
      <c r="B63" s="6"/>
      <c r="C63" s="6"/>
      <c r="D63" s="6"/>
      <c r="E63" s="6"/>
      <c r="F63" s="6"/>
      <c r="G63" s="6"/>
      <c r="H63" s="6"/>
      <c r="I63" s="44"/>
      <c r="J63" s="13" t="s">
        <v>356</v>
      </c>
      <c r="K63" s="6"/>
      <c r="L63" s="6"/>
      <c r="M63" s="6"/>
      <c r="N63" s="6"/>
      <c r="O63" s="6"/>
      <c r="P63" s="6"/>
      <c r="Q63" s="6"/>
      <c r="R63" s="44"/>
    </row>
    <row r="64" spans="1:18" ht="12.75">
      <c r="A64" s="13"/>
      <c r="B64" s="6"/>
      <c r="C64" s="151" t="s">
        <v>569</v>
      </c>
      <c r="D64" s="6"/>
      <c r="E64" s="6"/>
      <c r="F64" s="6"/>
      <c r="G64" s="6"/>
      <c r="H64" s="6"/>
      <c r="I64" s="44"/>
      <c r="J64" s="13" t="s">
        <v>576</v>
      </c>
      <c r="K64" s="6"/>
      <c r="L64" s="6"/>
      <c r="M64" s="6"/>
      <c r="N64" s="6"/>
      <c r="O64" s="6"/>
      <c r="P64" s="6"/>
      <c r="Q64" s="6"/>
      <c r="R64" s="44"/>
    </row>
    <row r="65" spans="1:18" ht="12.75">
      <c r="A65" s="13"/>
      <c r="B65" s="6"/>
      <c r="C65" s="151" t="s">
        <v>117</v>
      </c>
      <c r="D65" s="6"/>
      <c r="E65" s="6"/>
      <c r="F65" s="6"/>
      <c r="G65" s="6"/>
      <c r="H65" s="6"/>
      <c r="I65" s="44"/>
      <c r="J65" s="131" t="s">
        <v>173</v>
      </c>
      <c r="K65" s="6"/>
      <c r="L65" s="6"/>
      <c r="M65" s="6"/>
      <c r="N65" s="6"/>
      <c r="O65" s="6"/>
      <c r="P65" s="6"/>
      <c r="Q65" s="6"/>
      <c r="R65" s="44"/>
    </row>
    <row r="66" spans="1:18" ht="12.75">
      <c r="A66" s="13"/>
      <c r="B66" s="6"/>
      <c r="C66" s="151" t="s">
        <v>174</v>
      </c>
      <c r="D66" s="6"/>
      <c r="E66" s="6"/>
      <c r="F66" s="6"/>
      <c r="G66" s="6"/>
      <c r="H66" s="6"/>
      <c r="I66" s="44"/>
      <c r="J66" s="78"/>
      <c r="K66" s="6"/>
      <c r="L66" s="6"/>
      <c r="M66" s="6"/>
      <c r="N66" s="6"/>
      <c r="O66" s="6"/>
      <c r="P66" s="6"/>
      <c r="Q66" s="6"/>
      <c r="R66" s="44"/>
    </row>
    <row r="67" spans="1:18" ht="12.75">
      <c r="A67" s="13"/>
      <c r="B67" s="6"/>
      <c r="C67" s="151" t="s">
        <v>118</v>
      </c>
      <c r="D67" s="6"/>
      <c r="E67" s="6"/>
      <c r="F67" s="6"/>
      <c r="G67" s="6"/>
      <c r="H67" s="6"/>
      <c r="I67" s="44"/>
      <c r="J67" s="78" t="s">
        <v>357</v>
      </c>
      <c r="K67" s="6"/>
      <c r="L67" s="6"/>
      <c r="M67" s="6"/>
      <c r="N67" s="6"/>
      <c r="O67" s="6"/>
      <c r="P67" s="6"/>
      <c r="Q67" s="6"/>
      <c r="R67" s="44"/>
    </row>
    <row r="68" spans="1:18" ht="12.75">
      <c r="A68" s="13"/>
      <c r="B68" s="9"/>
      <c r="C68" s="6"/>
      <c r="D68" s="6"/>
      <c r="E68" s="6"/>
      <c r="F68" s="6"/>
      <c r="G68" s="6"/>
      <c r="H68" s="6"/>
      <c r="I68" s="44"/>
      <c r="J68" s="78" t="s">
        <v>0</v>
      </c>
      <c r="K68" s="6"/>
      <c r="L68" s="6"/>
      <c r="M68" s="6"/>
      <c r="N68" s="6"/>
      <c r="O68" s="6"/>
      <c r="P68" s="6"/>
      <c r="Q68" s="6"/>
      <c r="R68" s="44"/>
    </row>
    <row r="69" spans="1:18" ht="12.75">
      <c r="A69" s="13"/>
      <c r="B69" s="6"/>
      <c r="C69" s="6"/>
      <c r="D69" s="6"/>
      <c r="E69" s="6"/>
      <c r="F69" s="6"/>
      <c r="G69" s="6"/>
      <c r="H69" s="6"/>
      <c r="I69" s="44"/>
      <c r="J69" s="78" t="s">
        <v>1</v>
      </c>
      <c r="K69" s="6"/>
      <c r="L69" s="6"/>
      <c r="M69" s="6"/>
      <c r="N69" s="6"/>
      <c r="O69" s="6"/>
      <c r="P69" s="6"/>
      <c r="Q69" s="6"/>
      <c r="R69" s="44"/>
    </row>
    <row r="70" spans="1:18" ht="12.75">
      <c r="A70" s="13"/>
      <c r="B70" s="6"/>
      <c r="C70" s="6"/>
      <c r="D70" s="6"/>
      <c r="E70" s="6"/>
      <c r="F70" s="6"/>
      <c r="G70" s="6"/>
      <c r="H70" s="6"/>
      <c r="I70" s="44"/>
      <c r="J70" s="78" t="s">
        <v>195</v>
      </c>
      <c r="K70" s="6"/>
      <c r="L70" s="6"/>
      <c r="M70" s="6"/>
      <c r="N70" s="6"/>
      <c r="O70" s="6"/>
      <c r="P70" s="6"/>
      <c r="Q70" s="6"/>
      <c r="R70" s="44"/>
    </row>
    <row r="71" spans="1:18" ht="12.75">
      <c r="A71" s="13"/>
      <c r="B71" s="35"/>
      <c r="C71" s="6"/>
      <c r="D71" s="6"/>
      <c r="E71" s="6"/>
      <c r="F71" s="6"/>
      <c r="G71" s="6"/>
      <c r="H71" s="6"/>
      <c r="I71" s="44"/>
      <c r="J71" s="78" t="s">
        <v>2</v>
      </c>
      <c r="K71" s="6"/>
      <c r="L71" s="6"/>
      <c r="M71" s="6"/>
      <c r="N71" s="6"/>
      <c r="O71" s="6"/>
      <c r="P71" s="6"/>
      <c r="Q71" s="6"/>
      <c r="R71" s="44"/>
    </row>
    <row r="72" spans="1:18" ht="12.75">
      <c r="A72" s="13"/>
      <c r="B72" s="6"/>
      <c r="C72" s="6"/>
      <c r="D72" s="6"/>
      <c r="E72" s="6"/>
      <c r="F72" s="6"/>
      <c r="G72" s="6"/>
      <c r="H72" s="6"/>
      <c r="I72" s="44"/>
      <c r="J72" s="78" t="s">
        <v>3</v>
      </c>
      <c r="K72" s="6"/>
      <c r="L72" s="6"/>
      <c r="M72" s="6"/>
      <c r="N72" s="6"/>
      <c r="O72" s="6"/>
      <c r="P72" s="6"/>
      <c r="Q72" s="6"/>
      <c r="R72" s="44"/>
    </row>
    <row r="73" spans="1:18" ht="12.75">
      <c r="A73" s="13"/>
      <c r="B73" s="6"/>
      <c r="C73" s="6"/>
      <c r="D73" s="6"/>
      <c r="E73" s="6"/>
      <c r="F73" s="6"/>
      <c r="G73" s="6"/>
      <c r="H73" s="6"/>
      <c r="I73" s="44"/>
      <c r="J73" s="13"/>
      <c r="K73" s="6"/>
      <c r="L73" s="6"/>
      <c r="M73" s="6"/>
      <c r="N73" s="6"/>
      <c r="O73" s="6"/>
      <c r="P73" s="6"/>
      <c r="Q73" s="6"/>
      <c r="R73" s="44"/>
    </row>
    <row r="74" spans="1:18" ht="12.75">
      <c r="A74" s="13"/>
      <c r="B74" s="6"/>
      <c r="C74" s="6"/>
      <c r="D74" s="6"/>
      <c r="E74" s="6"/>
      <c r="F74" s="6"/>
      <c r="G74" s="6"/>
      <c r="H74" s="6"/>
      <c r="I74" s="44"/>
      <c r="J74" s="13"/>
      <c r="K74" s="6"/>
      <c r="L74" s="6"/>
      <c r="M74" s="6"/>
      <c r="N74" s="6"/>
      <c r="O74" s="6"/>
      <c r="P74" s="6"/>
      <c r="Q74" s="6"/>
      <c r="R74" s="44"/>
    </row>
    <row r="75" spans="1:18" ht="12.75">
      <c r="A75" s="13"/>
      <c r="B75" s="9"/>
      <c r="C75" s="6"/>
      <c r="D75" s="6"/>
      <c r="E75" s="6"/>
      <c r="F75" s="6"/>
      <c r="G75" s="6"/>
      <c r="H75" s="6"/>
      <c r="I75" s="44"/>
      <c r="J75" s="64"/>
      <c r="K75" s="6"/>
      <c r="L75" s="6"/>
      <c r="M75" s="6"/>
      <c r="N75" s="6"/>
      <c r="O75" s="6"/>
      <c r="P75" s="6"/>
      <c r="Q75" s="6"/>
      <c r="R75" s="44"/>
    </row>
    <row r="76" spans="1:18" ht="12.75">
      <c r="A76" s="13"/>
      <c r="B76" s="6"/>
      <c r="C76" s="6"/>
      <c r="D76" s="6"/>
      <c r="E76" s="6"/>
      <c r="F76" s="6"/>
      <c r="G76" s="6"/>
      <c r="H76" s="6"/>
      <c r="I76" s="44"/>
      <c r="J76" s="79"/>
      <c r="K76" s="6"/>
      <c r="L76" s="6"/>
      <c r="M76" s="6"/>
      <c r="N76" s="6"/>
      <c r="O76" s="6"/>
      <c r="P76" s="6"/>
      <c r="Q76" s="6"/>
      <c r="R76" s="44"/>
    </row>
    <row r="77" spans="1:18" ht="12.75">
      <c r="A77" s="13"/>
      <c r="B77" s="6"/>
      <c r="C77" s="6"/>
      <c r="D77" s="6"/>
      <c r="E77" s="6"/>
      <c r="F77" s="6"/>
      <c r="G77" s="6"/>
      <c r="H77" s="6"/>
      <c r="I77" s="44"/>
      <c r="J77" s="13"/>
      <c r="K77" s="6"/>
      <c r="L77" s="6"/>
      <c r="M77" s="6"/>
      <c r="N77" s="6"/>
      <c r="O77" s="6"/>
      <c r="P77" s="6"/>
      <c r="Q77" s="6"/>
      <c r="R77" s="44"/>
    </row>
    <row r="78" spans="1:18" ht="12.75">
      <c r="A78" s="13"/>
      <c r="B78" s="19"/>
      <c r="C78" s="6"/>
      <c r="D78" s="6"/>
      <c r="E78" s="6"/>
      <c r="F78" s="6"/>
      <c r="G78" s="6"/>
      <c r="H78" s="6"/>
      <c r="I78" s="44"/>
      <c r="J78" s="13"/>
      <c r="K78" s="6"/>
      <c r="L78" s="6"/>
      <c r="M78" s="6"/>
      <c r="N78" s="6"/>
      <c r="O78" s="6"/>
      <c r="P78" s="6"/>
      <c r="Q78" s="6"/>
      <c r="R78" s="44"/>
    </row>
    <row r="79" spans="1:18" ht="12.75">
      <c r="A79" s="13"/>
      <c r="B79" s="112"/>
      <c r="C79" s="6"/>
      <c r="D79" s="6"/>
      <c r="E79" s="6"/>
      <c r="F79" s="6"/>
      <c r="G79" s="6"/>
      <c r="H79" s="6"/>
      <c r="I79" s="44"/>
      <c r="J79" s="13"/>
      <c r="K79" s="6"/>
      <c r="L79" s="6"/>
      <c r="M79" s="6"/>
      <c r="N79" s="6"/>
      <c r="O79" s="6"/>
      <c r="P79" s="6"/>
      <c r="Q79" s="6"/>
      <c r="R79" s="44"/>
    </row>
    <row r="80" spans="1:18" ht="12.75">
      <c r="A80" s="13"/>
      <c r="B80" s="19"/>
      <c r="C80" s="6"/>
      <c r="D80" s="6"/>
      <c r="E80" s="6"/>
      <c r="F80" s="6"/>
      <c r="G80" s="6"/>
      <c r="H80" s="6"/>
      <c r="I80" s="44"/>
      <c r="J80" s="13"/>
      <c r="K80" s="6"/>
      <c r="L80" s="6"/>
      <c r="M80" s="6"/>
      <c r="N80" s="6"/>
      <c r="O80" s="6"/>
      <c r="P80" s="6"/>
      <c r="Q80" s="6"/>
      <c r="R80" s="44"/>
    </row>
    <row r="81" spans="1:18" ht="12.75">
      <c r="A81" s="13"/>
      <c r="B81" s="112"/>
      <c r="C81" s="6"/>
      <c r="D81" s="6"/>
      <c r="E81" s="6"/>
      <c r="F81" s="6"/>
      <c r="G81" s="6"/>
      <c r="H81" s="6"/>
      <c r="I81" s="44"/>
      <c r="J81" s="13"/>
      <c r="K81" s="6"/>
      <c r="L81" s="6"/>
      <c r="M81" s="6"/>
      <c r="N81" s="6"/>
      <c r="O81" s="6"/>
      <c r="P81" s="6"/>
      <c r="Q81" s="6"/>
      <c r="R81" s="44"/>
    </row>
    <row r="82" spans="1:18" ht="12.75">
      <c r="A82" s="13"/>
      <c r="B82" s="19"/>
      <c r="C82" s="6"/>
      <c r="D82" s="6"/>
      <c r="E82" s="6"/>
      <c r="F82" s="6"/>
      <c r="G82" s="6"/>
      <c r="H82" s="6"/>
      <c r="I82" s="44"/>
      <c r="J82" s="13"/>
      <c r="K82" s="6"/>
      <c r="L82" s="6"/>
      <c r="M82" s="6"/>
      <c r="N82" s="6"/>
      <c r="O82" s="6"/>
      <c r="P82" s="6"/>
      <c r="Q82" s="6"/>
      <c r="R82" s="44"/>
    </row>
    <row r="83" spans="1:18" ht="12.75">
      <c r="A83" s="13"/>
      <c r="B83" s="113"/>
      <c r="C83" s="6"/>
      <c r="D83" s="6"/>
      <c r="E83" s="6"/>
      <c r="F83" s="6"/>
      <c r="G83" s="6"/>
      <c r="H83" s="6"/>
      <c r="I83" s="44"/>
      <c r="J83" s="13"/>
      <c r="K83" s="6"/>
      <c r="L83" s="6"/>
      <c r="M83" s="6"/>
      <c r="N83" s="6"/>
      <c r="O83" s="6"/>
      <c r="P83" s="6"/>
      <c r="Q83" s="6"/>
      <c r="R83" s="44"/>
    </row>
    <row r="84" spans="1:18" ht="12.75">
      <c r="A84" s="13"/>
      <c r="B84" s="6"/>
      <c r="C84" s="6"/>
      <c r="D84" s="6"/>
      <c r="E84" s="6"/>
      <c r="F84" s="6"/>
      <c r="G84" s="6"/>
      <c r="H84" s="6"/>
      <c r="I84" s="44"/>
      <c r="J84" s="13"/>
      <c r="K84" s="6"/>
      <c r="L84" s="6"/>
      <c r="M84" s="6"/>
      <c r="N84" s="6"/>
      <c r="O84" s="6"/>
      <c r="P84" s="6"/>
      <c r="Q84" s="6"/>
      <c r="R84" s="44"/>
    </row>
    <row r="85" spans="1:18" ht="12.75">
      <c r="A85" s="13"/>
      <c r="B85" s="6"/>
      <c r="C85" s="6"/>
      <c r="D85" s="6"/>
      <c r="E85" s="6"/>
      <c r="F85" s="6"/>
      <c r="G85" s="6"/>
      <c r="H85" s="6"/>
      <c r="I85" s="44"/>
      <c r="J85" s="13"/>
      <c r="K85" s="6"/>
      <c r="L85" s="6"/>
      <c r="M85" s="6"/>
      <c r="N85" s="6"/>
      <c r="O85" s="6"/>
      <c r="P85" s="6"/>
      <c r="Q85" s="6"/>
      <c r="R85" s="44"/>
    </row>
    <row r="86" spans="1:18" ht="12.75">
      <c r="A86" s="13"/>
      <c r="B86" s="6"/>
      <c r="C86" s="6"/>
      <c r="D86" s="6"/>
      <c r="E86" s="6"/>
      <c r="F86" s="6"/>
      <c r="G86" s="6"/>
      <c r="H86" s="6"/>
      <c r="I86" s="44"/>
      <c r="J86" s="13"/>
      <c r="K86" s="6"/>
      <c r="L86" s="6"/>
      <c r="M86" s="6"/>
      <c r="N86" s="6"/>
      <c r="O86" s="6"/>
      <c r="P86" s="6"/>
      <c r="Q86" s="6"/>
      <c r="R86" s="44"/>
    </row>
    <row r="87" spans="1:18" ht="12.75">
      <c r="A87" s="13"/>
      <c r="B87" s="6"/>
      <c r="C87" s="6"/>
      <c r="D87" s="6"/>
      <c r="E87" s="6"/>
      <c r="F87" s="6"/>
      <c r="G87" s="6"/>
      <c r="H87" s="6"/>
      <c r="I87" s="44"/>
      <c r="J87" s="13"/>
      <c r="K87" s="6"/>
      <c r="L87" s="6"/>
      <c r="M87" s="6"/>
      <c r="N87" s="6"/>
      <c r="O87" s="6"/>
      <c r="P87" s="6"/>
      <c r="Q87" s="6"/>
      <c r="R87" s="44"/>
    </row>
    <row r="88" spans="1:18" ht="12.75">
      <c r="A88" s="13"/>
      <c r="B88" s="6"/>
      <c r="C88" s="6"/>
      <c r="D88" s="6"/>
      <c r="E88" s="6"/>
      <c r="F88" s="6"/>
      <c r="G88" s="6"/>
      <c r="H88" s="6"/>
      <c r="I88" s="44"/>
      <c r="J88" s="13"/>
      <c r="K88" s="6"/>
      <c r="L88" s="6"/>
      <c r="M88" s="6"/>
      <c r="N88" s="6"/>
      <c r="O88" s="6"/>
      <c r="P88" s="6"/>
      <c r="Q88" s="6"/>
      <c r="R88" s="44"/>
    </row>
    <row r="89" spans="1:18" ht="12.75">
      <c r="A89" s="13"/>
      <c r="B89" s="6"/>
      <c r="C89" s="6"/>
      <c r="D89" s="6"/>
      <c r="E89" s="6"/>
      <c r="F89" s="6"/>
      <c r="G89" s="6"/>
      <c r="H89" s="6"/>
      <c r="I89" s="44"/>
      <c r="J89" s="13"/>
      <c r="K89" s="6"/>
      <c r="L89" s="6"/>
      <c r="M89" s="6"/>
      <c r="N89" s="6"/>
      <c r="O89" s="6"/>
      <c r="P89" s="6"/>
      <c r="Q89" s="6"/>
      <c r="R89" s="44"/>
    </row>
    <row r="90" spans="1:18" ht="12.75">
      <c r="A90" s="13"/>
      <c r="B90" s="6"/>
      <c r="C90" s="6"/>
      <c r="D90" s="6"/>
      <c r="E90" s="6"/>
      <c r="F90" s="6"/>
      <c r="G90" s="6"/>
      <c r="H90" s="6"/>
      <c r="I90" s="44"/>
      <c r="J90" s="13"/>
      <c r="K90" s="6"/>
      <c r="L90" s="6"/>
      <c r="M90" s="6"/>
      <c r="N90" s="6"/>
      <c r="O90" s="6"/>
      <c r="P90" s="6"/>
      <c r="Q90" s="6"/>
      <c r="R90" s="44"/>
    </row>
    <row r="91" spans="1:18" ht="12.75">
      <c r="A91" s="13"/>
      <c r="B91" s="6"/>
      <c r="C91" s="6"/>
      <c r="D91" s="6"/>
      <c r="E91" s="6"/>
      <c r="F91" s="6"/>
      <c r="G91" s="6"/>
      <c r="H91" s="6"/>
      <c r="I91" s="44"/>
      <c r="J91" s="13"/>
      <c r="K91" s="6"/>
      <c r="L91" s="6"/>
      <c r="M91" s="6"/>
      <c r="N91" s="6"/>
      <c r="O91" s="6"/>
      <c r="P91" s="6"/>
      <c r="Q91" s="6"/>
      <c r="R91" s="44"/>
    </row>
    <row r="92" spans="1:18" ht="12.75">
      <c r="A92" s="13"/>
      <c r="B92" s="6"/>
      <c r="C92" s="6"/>
      <c r="D92" s="6"/>
      <c r="E92" s="6"/>
      <c r="F92" s="6"/>
      <c r="G92" s="6"/>
      <c r="H92" s="6"/>
      <c r="I92" s="44"/>
      <c r="J92" s="13"/>
      <c r="K92" s="6"/>
      <c r="L92" s="6"/>
      <c r="M92" s="6"/>
      <c r="N92" s="6"/>
      <c r="O92" s="6"/>
      <c r="P92" s="6"/>
      <c r="Q92" s="6"/>
      <c r="R92" s="44"/>
    </row>
    <row r="93" spans="1:18" ht="12.75">
      <c r="A93" s="13"/>
      <c r="B93" s="6"/>
      <c r="C93" s="6"/>
      <c r="D93" s="6"/>
      <c r="E93" s="6"/>
      <c r="F93" s="6"/>
      <c r="G93" s="6"/>
      <c r="H93" s="6"/>
      <c r="I93" s="44"/>
      <c r="J93" s="13"/>
      <c r="K93" s="6"/>
      <c r="L93" s="6"/>
      <c r="M93" s="6"/>
      <c r="N93" s="6"/>
      <c r="O93" s="6"/>
      <c r="P93" s="6"/>
      <c r="Q93" s="6"/>
      <c r="R93" s="44"/>
    </row>
    <row r="94" spans="1:18" ht="12.75">
      <c r="A94" s="2"/>
      <c r="B94" s="3"/>
      <c r="C94" s="3"/>
      <c r="D94" s="3"/>
      <c r="E94" s="3"/>
      <c r="F94" s="3"/>
      <c r="G94" s="3"/>
      <c r="H94" s="3"/>
      <c r="I94" s="164"/>
      <c r="J94" s="2"/>
      <c r="K94" s="3"/>
      <c r="L94" s="3"/>
      <c r="M94" s="3"/>
      <c r="N94" s="3"/>
      <c r="O94" s="3"/>
      <c r="P94" s="3"/>
      <c r="Q94" s="3"/>
      <c r="R94" s="49"/>
    </row>
  </sheetData>
  <sheetProtection/>
  <mergeCells count="6">
    <mergeCell ref="D3:F3"/>
    <mergeCell ref="D7:F7"/>
    <mergeCell ref="D5:F5"/>
    <mergeCell ref="J1:R1"/>
    <mergeCell ref="M3:Q3"/>
    <mergeCell ref="M5:Q5"/>
  </mergeCells>
  <printOptions/>
  <pageMargins left="0.75" right="0.75" top="1" bottom="1" header="0.5" footer="0.5"/>
  <pageSetup horizontalDpi="1200" verticalDpi="1200" orientation="portrait" r:id="rId1"/>
  <headerFooter alignWithMargins="0">
    <oddFooter>&amp;LBIOLOGY TECH NOTE-14 (FY16)&amp;C&amp;A&amp;RPage &amp;P</oddFooter>
  </headerFooter>
  <rowBreaks count="1" manualBreakCount="1">
    <brk id="48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8"/>
  <sheetViews>
    <sheetView view="pageBreakPreview" zoomScaleSheetLayoutView="100" workbookViewId="0" topLeftCell="B1">
      <selection activeCell="C2" sqref="C2"/>
    </sheetView>
  </sheetViews>
  <sheetFormatPr defaultColWidth="9.140625" defaultRowHeight="12.75"/>
  <cols>
    <col min="9" max="9" width="12.7109375" style="0" customWidth="1"/>
    <col min="18" max="18" width="15.140625" style="0" customWidth="1"/>
  </cols>
  <sheetData>
    <row r="1" spans="1:18" ht="17.25">
      <c r="A1" s="52" t="s">
        <v>698</v>
      </c>
      <c r="B1" s="53"/>
      <c r="C1" s="53"/>
      <c r="D1" s="53"/>
      <c r="E1" s="53"/>
      <c r="F1" s="53"/>
      <c r="G1" s="53"/>
      <c r="H1" s="53"/>
      <c r="I1" s="54"/>
      <c r="J1" s="286" t="s">
        <v>699</v>
      </c>
      <c r="K1" s="287"/>
      <c r="L1" s="287"/>
      <c r="M1" s="287"/>
      <c r="N1" s="287"/>
      <c r="O1" s="287"/>
      <c r="P1" s="287"/>
      <c r="Q1" s="287"/>
      <c r="R1" s="288"/>
    </row>
    <row r="2" spans="1:18" ht="12.75">
      <c r="A2" s="13"/>
      <c r="B2" s="6"/>
      <c r="C2" s="6"/>
      <c r="D2" s="6"/>
      <c r="E2" s="6"/>
      <c r="F2" s="6"/>
      <c r="G2" s="6"/>
      <c r="H2" s="6"/>
      <c r="I2" s="44"/>
      <c r="J2" s="79"/>
      <c r="K2" s="6"/>
      <c r="L2" s="6"/>
      <c r="M2" s="6"/>
      <c r="N2" s="6"/>
      <c r="O2" s="6"/>
      <c r="P2" s="6"/>
      <c r="Q2" s="6"/>
      <c r="R2" s="44"/>
    </row>
    <row r="3" spans="1:18" ht="12.75">
      <c r="A3" s="13"/>
      <c r="B3" s="6"/>
      <c r="C3" s="7" t="s">
        <v>123</v>
      </c>
      <c r="D3" s="289" t="s">
        <v>695</v>
      </c>
      <c r="E3" s="290"/>
      <c r="F3" s="291"/>
      <c r="G3" s="7" t="s">
        <v>484</v>
      </c>
      <c r="H3" s="205">
        <v>1234</v>
      </c>
      <c r="I3" s="44"/>
      <c r="J3" s="72" t="s">
        <v>573</v>
      </c>
      <c r="K3" s="6"/>
      <c r="L3" s="6"/>
      <c r="M3" s="6"/>
      <c r="N3" s="6"/>
      <c r="O3" s="6"/>
      <c r="P3" s="6"/>
      <c r="Q3" s="6"/>
      <c r="R3" s="44"/>
    </row>
    <row r="4" spans="1:18" ht="12.75">
      <c r="A4" s="13"/>
      <c r="B4" s="6"/>
      <c r="C4" s="6"/>
      <c r="D4" s="165"/>
      <c r="E4" s="165"/>
      <c r="F4" s="165"/>
      <c r="G4" s="6"/>
      <c r="H4" s="6"/>
      <c r="I4" s="44"/>
      <c r="J4" s="72" t="s">
        <v>574</v>
      </c>
      <c r="K4" s="6"/>
      <c r="L4" s="6"/>
      <c r="M4" s="6"/>
      <c r="N4" s="6"/>
      <c r="O4" s="6"/>
      <c r="P4" s="6"/>
      <c r="Q4" s="6"/>
      <c r="R4" s="44"/>
    </row>
    <row r="5" spans="1:18" ht="12.75">
      <c r="A5" s="13"/>
      <c r="B5" s="6"/>
      <c r="C5" s="7" t="s">
        <v>124</v>
      </c>
      <c r="D5" s="289" t="s">
        <v>696</v>
      </c>
      <c r="E5" s="290"/>
      <c r="F5" s="291"/>
      <c r="G5" s="55" t="s">
        <v>490</v>
      </c>
      <c r="H5" s="225">
        <v>20</v>
      </c>
      <c r="I5" s="44"/>
      <c r="J5" s="72"/>
      <c r="K5" s="124"/>
      <c r="L5" s="124"/>
      <c r="M5" s="124"/>
      <c r="N5" s="124"/>
      <c r="O5" s="124"/>
      <c r="P5" s="124"/>
      <c r="Q5" s="124"/>
      <c r="R5" s="127"/>
    </row>
    <row r="6" spans="1:18" ht="12.75">
      <c r="A6" s="13"/>
      <c r="B6" s="6"/>
      <c r="C6" s="6"/>
      <c r="D6" s="6"/>
      <c r="E6" s="6"/>
      <c r="F6" s="6"/>
      <c r="G6" s="6"/>
      <c r="H6" s="6"/>
      <c r="I6" s="44"/>
      <c r="J6" s="72" t="s">
        <v>645</v>
      </c>
      <c r="K6" s="124"/>
      <c r="L6" s="124"/>
      <c r="M6" s="124"/>
      <c r="N6" s="124"/>
      <c r="O6" s="124"/>
      <c r="P6" s="124"/>
      <c r="Q6" s="124"/>
      <c r="R6" s="127"/>
    </row>
    <row r="7" spans="1:18" ht="12.75">
      <c r="A7" s="13"/>
      <c r="B7" s="6"/>
      <c r="C7" s="55" t="s">
        <v>485</v>
      </c>
      <c r="D7" s="295">
        <v>42321</v>
      </c>
      <c r="E7" s="296"/>
      <c r="F7" s="297"/>
      <c r="G7" s="207" t="s">
        <v>713</v>
      </c>
      <c r="H7" s="234">
        <v>2</v>
      </c>
      <c r="I7" s="44"/>
      <c r="J7" s="72" t="s">
        <v>575</v>
      </c>
      <c r="K7" s="124"/>
      <c r="L7" s="124"/>
      <c r="M7" s="124"/>
      <c r="N7" s="124"/>
      <c r="O7" s="124"/>
      <c r="P7" s="124"/>
      <c r="Q7" s="124"/>
      <c r="R7" s="127"/>
    </row>
    <row r="8" spans="1:18" ht="12.75">
      <c r="A8" s="13"/>
      <c r="B8" s="6"/>
      <c r="C8" s="6"/>
      <c r="D8" s="6"/>
      <c r="E8" s="6"/>
      <c r="F8" s="6"/>
      <c r="G8" s="6"/>
      <c r="H8" s="6"/>
      <c r="I8" s="44"/>
      <c r="J8" s="72" t="s">
        <v>600</v>
      </c>
      <c r="K8" s="6"/>
      <c r="L8" s="6"/>
      <c r="M8" s="6"/>
      <c r="N8" s="6"/>
      <c r="O8" s="6"/>
      <c r="P8" s="6"/>
      <c r="Q8" s="6"/>
      <c r="R8" s="44"/>
    </row>
    <row r="9" spans="1:18" ht="12.75">
      <c r="A9" s="13"/>
      <c r="B9" s="6"/>
      <c r="C9" s="6"/>
      <c r="D9" s="6"/>
      <c r="E9" s="6"/>
      <c r="F9" s="6"/>
      <c r="G9" s="6"/>
      <c r="H9" s="6"/>
      <c r="I9" s="44"/>
      <c r="J9" s="13"/>
      <c r="K9" s="6"/>
      <c r="L9" s="6"/>
      <c r="M9" s="6"/>
      <c r="N9" s="6"/>
      <c r="O9" s="6"/>
      <c r="P9" s="6"/>
      <c r="Q9" s="6"/>
      <c r="R9" s="44"/>
    </row>
    <row r="10" spans="1:18" ht="12.75">
      <c r="A10" s="13"/>
      <c r="B10" s="9" t="s">
        <v>533</v>
      </c>
      <c r="C10" s="6"/>
      <c r="D10" s="6"/>
      <c r="E10" s="6"/>
      <c r="F10" s="6"/>
      <c r="G10" s="6"/>
      <c r="H10" s="6"/>
      <c r="I10" s="44"/>
      <c r="J10" s="64" t="s">
        <v>533</v>
      </c>
      <c r="K10" s="102"/>
      <c r="L10" s="6"/>
      <c r="M10" s="6"/>
      <c r="N10" s="6"/>
      <c r="O10" s="6"/>
      <c r="P10" s="6"/>
      <c r="Q10" s="6"/>
      <c r="R10" s="44"/>
    </row>
    <row r="11" spans="1:18" ht="12.75">
      <c r="A11" s="13"/>
      <c r="B11" s="6"/>
      <c r="C11" s="6"/>
      <c r="D11" s="6"/>
      <c r="E11" s="6"/>
      <c r="F11" s="6"/>
      <c r="G11" s="6"/>
      <c r="H11" s="6"/>
      <c r="I11" s="44"/>
      <c r="J11" s="79"/>
      <c r="K11" s="6"/>
      <c r="L11" s="6"/>
      <c r="M11" s="6"/>
      <c r="N11" s="6"/>
      <c r="O11" s="6"/>
      <c r="P11" s="6"/>
      <c r="Q11" s="6"/>
      <c r="R11" s="44"/>
    </row>
    <row r="12" spans="1:18" ht="12.75">
      <c r="A12" s="13"/>
      <c r="B12" s="3"/>
      <c r="C12" s="6" t="s">
        <v>88</v>
      </c>
      <c r="D12" s="56"/>
      <c r="E12" s="6"/>
      <c r="F12" s="6"/>
      <c r="G12" s="6"/>
      <c r="H12" s="6"/>
      <c r="I12" s="44"/>
      <c r="J12" s="13" t="s">
        <v>601</v>
      </c>
      <c r="K12" s="6"/>
      <c r="L12" s="6"/>
      <c r="M12" s="6"/>
      <c r="N12" s="6"/>
      <c r="O12" s="6"/>
      <c r="P12" s="6"/>
      <c r="Q12" s="6"/>
      <c r="R12" s="44"/>
    </row>
    <row r="13" spans="1:18" ht="12.75">
      <c r="A13" s="13"/>
      <c r="B13" s="206">
        <v>1</v>
      </c>
      <c r="C13" s="6" t="s">
        <v>89</v>
      </c>
      <c r="D13" s="56"/>
      <c r="E13" s="6"/>
      <c r="F13" s="6"/>
      <c r="G13" s="6"/>
      <c r="H13" s="6"/>
      <c r="I13" s="44"/>
      <c r="J13" s="13" t="s">
        <v>91</v>
      </c>
      <c r="K13" s="6"/>
      <c r="L13" s="6"/>
      <c r="M13" s="6"/>
      <c r="N13" s="6"/>
      <c r="O13" s="6"/>
      <c r="P13" s="6"/>
      <c r="Q13" s="6"/>
      <c r="R13" s="44"/>
    </row>
    <row r="14" spans="1:18" ht="12.75">
      <c r="A14" s="13"/>
      <c r="B14" s="112" t="s">
        <v>487</v>
      </c>
      <c r="C14" s="6"/>
      <c r="D14" s="56"/>
      <c r="E14" s="6"/>
      <c r="F14" s="6"/>
      <c r="G14" s="6"/>
      <c r="H14" s="6"/>
      <c r="I14" s="44"/>
      <c r="J14" s="13" t="s">
        <v>602</v>
      </c>
      <c r="K14" s="6"/>
      <c r="L14" s="6"/>
      <c r="M14" s="6"/>
      <c r="N14" s="6"/>
      <c r="O14" s="6"/>
      <c r="P14" s="6"/>
      <c r="Q14" s="6"/>
      <c r="R14" s="44"/>
    </row>
    <row r="15" spans="1:18" ht="12.75">
      <c r="A15" s="13"/>
      <c r="B15" s="206">
        <v>2</v>
      </c>
      <c r="C15" s="6" t="s">
        <v>621</v>
      </c>
      <c r="D15" s="56"/>
      <c r="E15" s="6"/>
      <c r="F15" s="6"/>
      <c r="G15" s="6"/>
      <c r="H15" s="6"/>
      <c r="I15" s="44"/>
      <c r="J15" s="13" t="s">
        <v>499</v>
      </c>
      <c r="K15" s="6"/>
      <c r="L15" s="6"/>
      <c r="M15" s="6"/>
      <c r="N15" s="6"/>
      <c r="O15" s="6"/>
      <c r="P15" s="6"/>
      <c r="Q15" s="6"/>
      <c r="R15" s="44"/>
    </row>
    <row r="16" spans="1:18" ht="12.75">
      <c r="A16" s="13"/>
      <c r="B16" s="112" t="s">
        <v>163</v>
      </c>
      <c r="C16" s="6" t="s">
        <v>90</v>
      </c>
      <c r="D16" s="56"/>
      <c r="E16" s="6"/>
      <c r="F16" s="6"/>
      <c r="G16" s="6"/>
      <c r="H16" s="6"/>
      <c r="I16" s="44"/>
      <c r="J16" s="13" t="s">
        <v>603</v>
      </c>
      <c r="K16" s="6"/>
      <c r="L16" s="6"/>
      <c r="M16" s="6"/>
      <c r="N16" s="6"/>
      <c r="O16" s="6"/>
      <c r="P16" s="6"/>
      <c r="Q16" s="6"/>
      <c r="R16" s="44"/>
    </row>
    <row r="17" spans="1:18" ht="12.75">
      <c r="A17" s="13"/>
      <c r="B17" s="206">
        <v>4</v>
      </c>
      <c r="C17" s="6"/>
      <c r="D17" s="56"/>
      <c r="E17" s="6"/>
      <c r="F17" s="6"/>
      <c r="G17" s="6"/>
      <c r="H17" s="6"/>
      <c r="I17" s="44"/>
      <c r="J17" s="13" t="s">
        <v>604</v>
      </c>
      <c r="K17" s="6"/>
      <c r="L17" s="6"/>
      <c r="M17" s="6"/>
      <c r="N17" s="6"/>
      <c r="O17" s="6"/>
      <c r="P17" s="6"/>
      <c r="Q17" s="6"/>
      <c r="R17" s="44"/>
    </row>
    <row r="18" spans="1:18" ht="12.75">
      <c r="A18" s="13"/>
      <c r="B18" s="113" t="s">
        <v>164</v>
      </c>
      <c r="C18" s="6" t="s">
        <v>616</v>
      </c>
      <c r="D18" s="56"/>
      <c r="E18" s="6"/>
      <c r="F18" s="6"/>
      <c r="G18" s="6"/>
      <c r="H18" s="6"/>
      <c r="I18" s="44"/>
      <c r="J18" s="79"/>
      <c r="K18" s="6"/>
      <c r="L18" s="6"/>
      <c r="M18" s="74"/>
      <c r="N18" s="6"/>
      <c r="O18" s="128" t="s">
        <v>495</v>
      </c>
      <c r="P18" s="129" t="s">
        <v>482</v>
      </c>
      <c r="Q18" s="129" t="s">
        <v>166</v>
      </c>
      <c r="R18" s="44"/>
    </row>
    <row r="19" spans="1:18" ht="12.75">
      <c r="A19" s="13"/>
      <c r="B19" s="6"/>
      <c r="C19" s="6"/>
      <c r="D19" s="56"/>
      <c r="E19" s="6"/>
      <c r="F19" s="6"/>
      <c r="G19" s="6"/>
      <c r="H19" s="6"/>
      <c r="I19" s="44"/>
      <c r="J19" s="13"/>
      <c r="K19" s="6"/>
      <c r="L19" s="6"/>
      <c r="M19" s="6"/>
      <c r="N19" s="128" t="s">
        <v>496</v>
      </c>
      <c r="O19" s="223">
        <v>0.2</v>
      </c>
      <c r="P19" s="223">
        <v>20</v>
      </c>
      <c r="Q19" s="130">
        <f>O19/P19*100</f>
        <v>1</v>
      </c>
      <c r="R19" s="44"/>
    </row>
    <row r="20" spans="1:18" ht="12.75">
      <c r="A20" s="13"/>
      <c r="B20" s="111" t="s">
        <v>534</v>
      </c>
      <c r="C20" s="55"/>
      <c r="D20" s="19"/>
      <c r="E20" s="6"/>
      <c r="F20" s="6"/>
      <c r="G20" s="6"/>
      <c r="H20" s="6"/>
      <c r="I20" s="44"/>
      <c r="J20" s="64" t="s">
        <v>534</v>
      </c>
      <c r="K20" s="102"/>
      <c r="L20" s="102"/>
      <c r="M20" s="74"/>
      <c r="N20" s="6"/>
      <c r="O20" s="129" t="s">
        <v>486</v>
      </c>
      <c r="P20" s="129" t="s">
        <v>486</v>
      </c>
      <c r="Q20" s="126"/>
      <c r="R20" s="44"/>
    </row>
    <row r="21" spans="1:18" ht="12.75">
      <c r="A21" s="13"/>
      <c r="B21" s="56"/>
      <c r="C21" s="74"/>
      <c r="D21" s="6"/>
      <c r="E21" s="6"/>
      <c r="F21" s="6"/>
      <c r="G21" s="6"/>
      <c r="H21" s="6"/>
      <c r="I21" s="44"/>
      <c r="J21" s="79"/>
      <c r="K21" s="6"/>
      <c r="L21" s="6"/>
      <c r="M21" s="6"/>
      <c r="N21" s="6"/>
      <c r="O21" s="6"/>
      <c r="P21" s="6"/>
      <c r="Q21" s="6"/>
      <c r="R21" s="44"/>
    </row>
    <row r="22" spans="1:18" ht="12.75">
      <c r="A22" s="13"/>
      <c r="B22" s="19"/>
      <c r="C22" s="124" t="s">
        <v>258</v>
      </c>
      <c r="D22" s="6"/>
      <c r="E22" s="6"/>
      <c r="F22" s="6"/>
      <c r="G22" s="6"/>
      <c r="H22" s="6"/>
      <c r="I22" s="44"/>
      <c r="J22" s="65" t="s">
        <v>72</v>
      </c>
      <c r="K22" s="6"/>
      <c r="L22" s="6"/>
      <c r="M22" s="6"/>
      <c r="N22" s="6"/>
      <c r="O22" s="6"/>
      <c r="P22" s="6"/>
      <c r="Q22" s="6"/>
      <c r="R22" s="44"/>
    </row>
    <row r="23" spans="1:18" ht="12.75">
      <c r="A23" s="13"/>
      <c r="B23" s="206">
        <v>4</v>
      </c>
      <c r="C23" s="124"/>
      <c r="D23" s="6"/>
      <c r="E23" s="6"/>
      <c r="F23" s="6"/>
      <c r="G23" s="6"/>
      <c r="H23" s="6"/>
      <c r="I23" s="44"/>
      <c r="J23" s="65" t="s">
        <v>73</v>
      </c>
      <c r="K23" s="6"/>
      <c r="L23" s="6"/>
      <c r="M23" s="6"/>
      <c r="N23" s="6"/>
      <c r="O23" s="6"/>
      <c r="P23" s="6"/>
      <c r="Q23" s="6"/>
      <c r="R23" s="44"/>
    </row>
    <row r="24" spans="1:18" ht="12.75">
      <c r="A24" s="13"/>
      <c r="B24" s="112" t="s">
        <v>487</v>
      </c>
      <c r="C24" s="124" t="s">
        <v>257</v>
      </c>
      <c r="D24" s="6"/>
      <c r="E24" s="6"/>
      <c r="F24" s="6"/>
      <c r="G24" s="6"/>
      <c r="H24" s="6"/>
      <c r="I24" s="44"/>
      <c r="J24" s="65" t="s">
        <v>74</v>
      </c>
      <c r="K24" s="6"/>
      <c r="L24" s="6"/>
      <c r="M24" s="6"/>
      <c r="N24" s="6"/>
      <c r="O24" s="6"/>
      <c r="P24" s="6"/>
      <c r="Q24" s="6"/>
      <c r="R24" s="44"/>
    </row>
    <row r="25" spans="1:18" ht="12.75">
      <c r="A25" s="13"/>
      <c r="B25" s="206">
        <v>6</v>
      </c>
      <c r="C25" s="125"/>
      <c r="D25" s="6"/>
      <c r="E25" s="6"/>
      <c r="F25" s="6"/>
      <c r="G25" s="6"/>
      <c r="H25" s="6"/>
      <c r="I25" s="44"/>
      <c r="J25" s="65" t="s">
        <v>76</v>
      </c>
      <c r="K25" s="6"/>
      <c r="L25" s="6"/>
      <c r="M25" s="6"/>
      <c r="N25" s="6"/>
      <c r="O25" s="6"/>
      <c r="P25" s="6"/>
      <c r="Q25" s="6"/>
      <c r="R25" s="44"/>
    </row>
    <row r="26" spans="1:18" ht="12.75">
      <c r="A26" s="13"/>
      <c r="B26" s="112" t="s">
        <v>163</v>
      </c>
      <c r="C26" s="124" t="s">
        <v>256</v>
      </c>
      <c r="D26" s="6"/>
      <c r="E26" s="6"/>
      <c r="F26" s="6"/>
      <c r="G26" s="6"/>
      <c r="H26" s="6"/>
      <c r="I26" s="44"/>
      <c r="J26" s="65" t="s">
        <v>77</v>
      </c>
      <c r="K26" s="6"/>
      <c r="L26" s="6"/>
      <c r="M26" s="6"/>
      <c r="N26" s="6"/>
      <c r="O26" s="6"/>
      <c r="P26" s="6"/>
      <c r="Q26" s="6"/>
      <c r="R26" s="44"/>
    </row>
    <row r="27" spans="1:18" ht="12.75">
      <c r="A27" s="13"/>
      <c r="B27" s="206">
        <v>6</v>
      </c>
      <c r="C27" s="125"/>
      <c r="D27" s="6"/>
      <c r="E27" s="6"/>
      <c r="F27" s="6"/>
      <c r="G27" s="6"/>
      <c r="H27" s="6"/>
      <c r="I27" s="44"/>
      <c r="J27" s="132" t="s">
        <v>78</v>
      </c>
      <c r="K27" s="6"/>
      <c r="L27" s="6"/>
      <c r="M27" s="6"/>
      <c r="N27" s="6"/>
      <c r="O27" s="6"/>
      <c r="P27" s="6"/>
      <c r="Q27" s="6"/>
      <c r="R27" s="44"/>
    </row>
    <row r="28" spans="1:18" ht="12.75">
      <c r="A28" s="13"/>
      <c r="B28" s="113" t="s">
        <v>164</v>
      </c>
      <c r="C28" s="124" t="s">
        <v>255</v>
      </c>
      <c r="D28" s="6"/>
      <c r="E28" s="6"/>
      <c r="F28" s="6"/>
      <c r="G28" s="6"/>
      <c r="H28" s="6"/>
      <c r="I28" s="44"/>
      <c r="J28" s="65" t="s">
        <v>310</v>
      </c>
      <c r="K28" s="6"/>
      <c r="L28" s="6"/>
      <c r="M28" s="6"/>
      <c r="N28" s="6"/>
      <c r="O28" s="6"/>
      <c r="P28" s="6"/>
      <c r="Q28" s="6"/>
      <c r="R28" s="44"/>
    </row>
    <row r="29" spans="1:18" ht="12.75">
      <c r="A29" s="13"/>
      <c r="B29" s="56"/>
      <c r="C29" s="125"/>
      <c r="D29" s="6"/>
      <c r="E29" s="6"/>
      <c r="F29" s="6"/>
      <c r="G29" s="6"/>
      <c r="H29" s="6"/>
      <c r="I29" s="44"/>
      <c r="J29" s="65"/>
      <c r="K29" s="6"/>
      <c r="L29" s="6"/>
      <c r="M29" s="6"/>
      <c r="N29" s="6"/>
      <c r="O29" s="6"/>
      <c r="P29" s="6"/>
      <c r="Q29" s="6"/>
      <c r="R29" s="44"/>
    </row>
    <row r="30" spans="1:18" ht="12.75">
      <c r="A30" s="13"/>
      <c r="B30" s="56"/>
      <c r="C30" s="124" t="s">
        <v>254</v>
      </c>
      <c r="D30" s="6"/>
      <c r="E30" s="6"/>
      <c r="F30" s="6"/>
      <c r="G30" s="6"/>
      <c r="H30" s="6"/>
      <c r="I30" s="44"/>
      <c r="J30" s="65" t="s">
        <v>646</v>
      </c>
      <c r="K30" s="6"/>
      <c r="L30" s="6"/>
      <c r="M30" s="6"/>
      <c r="N30" s="6"/>
      <c r="O30" s="6"/>
      <c r="P30" s="6"/>
      <c r="Q30" s="6"/>
      <c r="R30" s="44"/>
    </row>
    <row r="31" spans="1:18" ht="12.75">
      <c r="A31" s="13"/>
      <c r="B31" s="6"/>
      <c r="C31" s="6"/>
      <c r="D31" s="6"/>
      <c r="E31" s="6"/>
      <c r="F31" s="6"/>
      <c r="G31" s="6"/>
      <c r="H31" s="6"/>
      <c r="I31" s="44"/>
      <c r="J31" s="13" t="s">
        <v>238</v>
      </c>
      <c r="K31" s="6"/>
      <c r="L31" s="6"/>
      <c r="M31" s="6"/>
      <c r="N31" s="6"/>
      <c r="O31" s="6"/>
      <c r="P31" s="6"/>
      <c r="Q31" s="6"/>
      <c r="R31" s="44"/>
    </row>
    <row r="32" spans="1:18" ht="12.75">
      <c r="A32" s="13"/>
      <c r="B32" s="6"/>
      <c r="C32" s="6"/>
      <c r="D32" s="6"/>
      <c r="E32" s="6"/>
      <c r="F32" s="6"/>
      <c r="G32" s="6"/>
      <c r="H32" s="6"/>
      <c r="I32" s="44"/>
      <c r="J32" s="13" t="s">
        <v>239</v>
      </c>
      <c r="K32" s="6"/>
      <c r="L32" s="6"/>
      <c r="M32" s="6"/>
      <c r="N32" s="6"/>
      <c r="O32" s="6"/>
      <c r="P32" s="6"/>
      <c r="Q32" s="6"/>
      <c r="R32" s="44"/>
    </row>
    <row r="33" spans="1:18" ht="12.75">
      <c r="A33" s="13"/>
      <c r="B33" s="9" t="s">
        <v>537</v>
      </c>
      <c r="C33" s="6"/>
      <c r="D33" s="56"/>
      <c r="E33" s="6"/>
      <c r="F33" s="6"/>
      <c r="G33" s="6"/>
      <c r="H33" s="6"/>
      <c r="I33" s="44"/>
      <c r="J33" s="13" t="s">
        <v>240</v>
      </c>
      <c r="K33" s="6"/>
      <c r="L33" s="6"/>
      <c r="M33" s="6"/>
      <c r="N33" s="6"/>
      <c r="O33" s="6"/>
      <c r="P33" s="6"/>
      <c r="Q33" s="6"/>
      <c r="R33" s="44"/>
    </row>
    <row r="34" spans="1:18" ht="12.75">
      <c r="A34" s="13"/>
      <c r="B34" s="6"/>
      <c r="C34" s="6"/>
      <c r="D34" s="6"/>
      <c r="E34" s="6"/>
      <c r="F34" s="6"/>
      <c r="G34" s="6"/>
      <c r="H34" s="6"/>
      <c r="I34" s="44"/>
      <c r="J34" s="13"/>
      <c r="K34" s="6"/>
      <c r="L34" s="6"/>
      <c r="M34" s="6"/>
      <c r="N34" s="6"/>
      <c r="O34" s="6"/>
      <c r="P34" s="6"/>
      <c r="Q34" s="6"/>
      <c r="R34" s="44"/>
    </row>
    <row r="35" spans="1:18" ht="12.75">
      <c r="A35" s="13"/>
      <c r="B35" s="3"/>
      <c r="C35" s="124" t="s">
        <v>492</v>
      </c>
      <c r="D35" s="6"/>
      <c r="E35" s="6"/>
      <c r="F35" s="6"/>
      <c r="G35" s="6"/>
      <c r="H35" s="6"/>
      <c r="I35" s="44"/>
      <c r="J35" s="137" t="s">
        <v>285</v>
      </c>
      <c r="K35" s="6"/>
      <c r="L35" s="6"/>
      <c r="M35" s="6"/>
      <c r="N35" s="6"/>
      <c r="O35" s="6"/>
      <c r="P35" s="6"/>
      <c r="Q35" s="6"/>
      <c r="R35" s="44"/>
    </row>
    <row r="36" spans="1:18" ht="12.75">
      <c r="A36" s="13"/>
      <c r="B36" s="206">
        <v>1</v>
      </c>
      <c r="C36" s="124" t="s">
        <v>493</v>
      </c>
      <c r="D36" s="6"/>
      <c r="E36" s="6"/>
      <c r="F36" s="6"/>
      <c r="G36" s="6"/>
      <c r="H36" s="6"/>
      <c r="I36" s="44"/>
      <c r="J36" s="13"/>
      <c r="K36" s="102"/>
      <c r="L36" s="6"/>
      <c r="M36" s="6"/>
      <c r="N36" s="6"/>
      <c r="O36" s="6"/>
      <c r="P36" s="6"/>
      <c r="Q36" s="6"/>
      <c r="R36" s="44"/>
    </row>
    <row r="37" spans="1:18" ht="12.75">
      <c r="A37" s="13"/>
      <c r="B37" s="112" t="s">
        <v>487</v>
      </c>
      <c r="C37" s="124"/>
      <c r="D37" s="6"/>
      <c r="E37" s="6"/>
      <c r="F37" s="6"/>
      <c r="G37" s="6"/>
      <c r="H37" s="6"/>
      <c r="I37" s="44"/>
      <c r="J37" s="13" t="s">
        <v>605</v>
      </c>
      <c r="K37" s="6"/>
      <c r="L37" s="6"/>
      <c r="M37" s="6"/>
      <c r="N37" s="6"/>
      <c r="O37" s="6"/>
      <c r="P37" s="6"/>
      <c r="Q37" s="6"/>
      <c r="R37" s="44"/>
    </row>
    <row r="38" spans="1:18" ht="12.75">
      <c r="A38" s="13"/>
      <c r="B38" s="206">
        <v>2</v>
      </c>
      <c r="C38" s="124" t="s">
        <v>237</v>
      </c>
      <c r="D38" s="6"/>
      <c r="E38" s="6"/>
      <c r="F38" s="6"/>
      <c r="G38" s="6"/>
      <c r="H38" s="6"/>
      <c r="I38" s="44"/>
      <c r="J38" s="13" t="s">
        <v>266</v>
      </c>
      <c r="K38" s="6"/>
      <c r="L38" s="6"/>
      <c r="M38" s="6"/>
      <c r="N38" s="6"/>
      <c r="O38" s="6"/>
      <c r="P38" s="6"/>
      <c r="Q38" s="6"/>
      <c r="R38" s="44"/>
    </row>
    <row r="39" spans="1:18" ht="12.75">
      <c r="A39" s="13"/>
      <c r="B39" s="112" t="s">
        <v>163</v>
      </c>
      <c r="C39" s="124" t="s">
        <v>192</v>
      </c>
      <c r="D39" s="6"/>
      <c r="E39" s="6"/>
      <c r="F39" s="6"/>
      <c r="G39" s="6"/>
      <c r="H39" s="6"/>
      <c r="I39" s="44"/>
      <c r="J39" s="13" t="s">
        <v>606</v>
      </c>
      <c r="K39" s="6"/>
      <c r="L39" s="6"/>
      <c r="M39" s="6"/>
      <c r="N39" s="6"/>
      <c r="O39" s="6"/>
      <c r="P39" s="6"/>
      <c r="Q39" s="6"/>
      <c r="R39" s="44"/>
    </row>
    <row r="40" spans="1:18" ht="12.75">
      <c r="A40" s="13"/>
      <c r="B40" s="206">
        <v>4</v>
      </c>
      <c r="C40" s="124" t="s">
        <v>191</v>
      </c>
      <c r="D40" s="6"/>
      <c r="E40" s="6"/>
      <c r="F40" s="6"/>
      <c r="G40" s="6"/>
      <c r="H40" s="6"/>
      <c r="I40" s="44"/>
      <c r="J40" s="13" t="s">
        <v>607</v>
      </c>
      <c r="K40" s="6"/>
      <c r="L40" s="6"/>
      <c r="M40" s="6"/>
      <c r="N40" s="6"/>
      <c r="O40" s="6"/>
      <c r="P40" s="6"/>
      <c r="Q40" s="6"/>
      <c r="R40" s="44"/>
    </row>
    <row r="41" spans="1:18" ht="12.75">
      <c r="A41" s="13"/>
      <c r="B41" s="113" t="s">
        <v>164</v>
      </c>
      <c r="C41" s="124"/>
      <c r="D41" s="6"/>
      <c r="E41" s="6"/>
      <c r="F41" s="6"/>
      <c r="G41" s="6"/>
      <c r="H41" s="6"/>
      <c r="I41" s="44"/>
      <c r="J41" s="13" t="s">
        <v>92</v>
      </c>
      <c r="K41" s="6"/>
      <c r="L41" s="6"/>
      <c r="M41" s="6"/>
      <c r="N41" s="6"/>
      <c r="O41" s="6"/>
      <c r="P41" s="6"/>
      <c r="Q41" s="6"/>
      <c r="R41" s="44"/>
    </row>
    <row r="42" spans="1:18" ht="12.75">
      <c r="A42" s="13"/>
      <c r="B42" s="6"/>
      <c r="C42" s="124"/>
      <c r="D42" s="6"/>
      <c r="E42" s="6"/>
      <c r="F42" s="6"/>
      <c r="G42" s="6"/>
      <c r="H42" s="6"/>
      <c r="I42" s="44"/>
      <c r="J42" s="13"/>
      <c r="K42" s="6"/>
      <c r="L42" s="6"/>
      <c r="M42" s="6"/>
      <c r="N42" s="6"/>
      <c r="O42" s="6"/>
      <c r="P42" s="6"/>
      <c r="Q42" s="6"/>
      <c r="R42" s="44"/>
    </row>
    <row r="43" spans="1:18" ht="12.75">
      <c r="A43" s="13"/>
      <c r="B43" s="6"/>
      <c r="C43" s="124" t="s">
        <v>622</v>
      </c>
      <c r="D43" s="6"/>
      <c r="E43" s="6"/>
      <c r="F43" s="6"/>
      <c r="G43" s="6"/>
      <c r="H43" s="6"/>
      <c r="I43" s="44"/>
      <c r="J43" s="13" t="s">
        <v>608</v>
      </c>
      <c r="K43" s="6"/>
      <c r="L43" s="6"/>
      <c r="M43" s="6"/>
      <c r="N43" s="6"/>
      <c r="O43" s="6"/>
      <c r="P43" s="6"/>
      <c r="Q43" s="6"/>
      <c r="R43" s="44"/>
    </row>
    <row r="44" spans="1:18" ht="12.75">
      <c r="A44" s="13"/>
      <c r="B44" s="6"/>
      <c r="C44" s="6"/>
      <c r="D44" s="6"/>
      <c r="E44" s="6"/>
      <c r="F44" s="6"/>
      <c r="G44" s="6"/>
      <c r="H44" s="6"/>
      <c r="I44" s="44"/>
      <c r="J44" s="13" t="s">
        <v>500</v>
      </c>
      <c r="K44" s="6"/>
      <c r="L44" s="6"/>
      <c r="M44" s="6"/>
      <c r="N44" s="6"/>
      <c r="O44" s="6"/>
      <c r="P44" s="6"/>
      <c r="Q44" s="6"/>
      <c r="R44" s="44"/>
    </row>
    <row r="45" spans="1:18" ht="12.75">
      <c r="A45" s="13"/>
      <c r="B45" s="6"/>
      <c r="C45" s="6"/>
      <c r="D45" s="6"/>
      <c r="E45" s="6"/>
      <c r="F45" s="6"/>
      <c r="G45" s="6"/>
      <c r="H45" s="6"/>
      <c r="I45" s="44"/>
      <c r="J45" s="13"/>
      <c r="K45" s="6"/>
      <c r="L45" s="6"/>
      <c r="M45" s="6"/>
      <c r="N45" s="6"/>
      <c r="O45" s="6"/>
      <c r="P45" s="6"/>
      <c r="Q45" s="6"/>
      <c r="R45" s="44"/>
    </row>
    <row r="46" spans="1:18" ht="12.75">
      <c r="A46" s="13"/>
      <c r="B46" s="6"/>
      <c r="C46" s="6"/>
      <c r="D46" s="6"/>
      <c r="E46" s="6"/>
      <c r="F46" s="6"/>
      <c r="G46" s="6"/>
      <c r="H46" s="6"/>
      <c r="I46" s="44"/>
      <c r="J46" s="78" t="s">
        <v>93</v>
      </c>
      <c r="K46" s="6"/>
      <c r="L46" s="6"/>
      <c r="M46" s="6"/>
      <c r="N46" s="6"/>
      <c r="O46" s="6"/>
      <c r="P46" s="6"/>
      <c r="Q46" s="6"/>
      <c r="R46" s="44"/>
    </row>
    <row r="47" spans="1:18" ht="12.75">
      <c r="A47" s="13"/>
      <c r="B47" s="6"/>
      <c r="C47" s="6"/>
      <c r="D47" s="6"/>
      <c r="E47" s="6"/>
      <c r="F47" s="6"/>
      <c r="G47" s="6"/>
      <c r="H47" s="6"/>
      <c r="I47" s="44"/>
      <c r="J47" s="78" t="s">
        <v>431</v>
      </c>
      <c r="K47" s="6"/>
      <c r="L47" s="6"/>
      <c r="M47" s="6"/>
      <c r="N47" s="6"/>
      <c r="O47" s="6"/>
      <c r="P47" s="6"/>
      <c r="Q47" s="6"/>
      <c r="R47" s="44"/>
    </row>
    <row r="48" spans="1:18" ht="12.75">
      <c r="A48" s="13"/>
      <c r="B48" s="6"/>
      <c r="C48" s="6"/>
      <c r="D48" s="6"/>
      <c r="E48" s="6"/>
      <c r="F48" s="6"/>
      <c r="G48" s="6"/>
      <c r="H48" s="6"/>
      <c r="I48" s="44"/>
      <c r="J48" s="78"/>
      <c r="K48" s="6"/>
      <c r="L48" s="6"/>
      <c r="M48" s="6"/>
      <c r="N48" s="6"/>
      <c r="O48" s="6"/>
      <c r="P48" s="6"/>
      <c r="Q48" s="6"/>
      <c r="R48" s="44"/>
    </row>
    <row r="49" spans="1:18" ht="12.75">
      <c r="A49" s="2"/>
      <c r="B49" s="3"/>
      <c r="C49" s="3"/>
      <c r="D49" s="3"/>
      <c r="E49" s="3"/>
      <c r="F49" s="3"/>
      <c r="G49" s="3"/>
      <c r="H49" s="3"/>
      <c r="I49" s="49"/>
      <c r="J49" s="103"/>
      <c r="K49" s="3"/>
      <c r="L49" s="3"/>
      <c r="M49" s="3"/>
      <c r="N49" s="3"/>
      <c r="O49" s="3"/>
      <c r="P49" s="3"/>
      <c r="Q49" s="3"/>
      <c r="R49" s="49"/>
    </row>
    <row r="50" spans="1:18" ht="12.75">
      <c r="A50" s="1"/>
      <c r="B50" s="50"/>
      <c r="C50" s="50"/>
      <c r="D50" s="50"/>
      <c r="E50" s="50"/>
      <c r="F50" s="50"/>
      <c r="G50" s="50"/>
      <c r="H50" s="50"/>
      <c r="I50" s="51"/>
      <c r="J50" s="1"/>
      <c r="K50" s="50"/>
      <c r="L50" s="50"/>
      <c r="M50" s="50"/>
      <c r="N50" s="50"/>
      <c r="O50" s="50"/>
      <c r="P50" s="50"/>
      <c r="Q50" s="50"/>
      <c r="R50" s="51"/>
    </row>
    <row r="51" spans="1:18" ht="12.75">
      <c r="A51" s="13"/>
      <c r="B51" s="6"/>
      <c r="C51" s="6"/>
      <c r="D51" s="6"/>
      <c r="E51" s="6"/>
      <c r="F51" s="6"/>
      <c r="G51" s="6"/>
      <c r="H51" s="6"/>
      <c r="I51" s="44"/>
      <c r="J51" s="64" t="s">
        <v>537</v>
      </c>
      <c r="K51" s="6"/>
      <c r="L51" s="6"/>
      <c r="M51" s="6"/>
      <c r="N51" s="6"/>
      <c r="O51" s="6"/>
      <c r="P51" s="6"/>
      <c r="Q51" s="6"/>
      <c r="R51" s="44"/>
    </row>
    <row r="52" spans="1:18" ht="12.75">
      <c r="A52" s="13"/>
      <c r="B52" s="6"/>
      <c r="C52" s="6"/>
      <c r="D52" s="6"/>
      <c r="E52" s="74"/>
      <c r="F52" s="6"/>
      <c r="G52" s="6"/>
      <c r="H52" s="6"/>
      <c r="I52" s="44"/>
      <c r="J52" s="79"/>
      <c r="K52" s="6"/>
      <c r="L52" s="6"/>
      <c r="M52" s="6"/>
      <c r="N52" s="6"/>
      <c r="O52" s="6"/>
      <c r="P52" s="6"/>
      <c r="Q52" s="6"/>
      <c r="R52" s="44"/>
    </row>
    <row r="53" spans="1:18" ht="12.75">
      <c r="A53" s="13"/>
      <c r="B53" s="6"/>
      <c r="C53" s="6"/>
      <c r="D53" s="6"/>
      <c r="E53" s="6"/>
      <c r="F53" s="6"/>
      <c r="G53" s="6"/>
      <c r="H53" s="6"/>
      <c r="I53" s="44"/>
      <c r="J53" s="13" t="s">
        <v>94</v>
      </c>
      <c r="K53" s="6"/>
      <c r="L53" s="6"/>
      <c r="M53" s="6"/>
      <c r="N53" s="6"/>
      <c r="O53" s="6"/>
      <c r="P53" s="6"/>
      <c r="Q53" s="6"/>
      <c r="R53" s="44"/>
    </row>
    <row r="54" spans="1:18" ht="12.75">
      <c r="A54" s="13"/>
      <c r="B54" s="6"/>
      <c r="C54" s="6"/>
      <c r="D54" s="6"/>
      <c r="E54" s="6"/>
      <c r="F54" s="6"/>
      <c r="G54" s="6"/>
      <c r="H54" s="6"/>
      <c r="I54" s="44"/>
      <c r="J54" s="13" t="s">
        <v>95</v>
      </c>
      <c r="K54" s="6"/>
      <c r="L54" s="6"/>
      <c r="M54" s="6"/>
      <c r="N54" s="6"/>
      <c r="O54" s="6"/>
      <c r="P54" s="6"/>
      <c r="Q54" s="6"/>
      <c r="R54" s="44"/>
    </row>
    <row r="55" spans="1:18" ht="12.75">
      <c r="A55" s="13"/>
      <c r="B55" s="6"/>
      <c r="C55" s="6"/>
      <c r="D55" s="6"/>
      <c r="E55" s="6"/>
      <c r="F55" s="6"/>
      <c r="G55" s="6"/>
      <c r="H55" s="6"/>
      <c r="I55" s="44"/>
      <c r="J55" s="13" t="s">
        <v>612</v>
      </c>
      <c r="K55" s="6"/>
      <c r="L55" s="6"/>
      <c r="M55" s="6"/>
      <c r="N55" s="6"/>
      <c r="O55" s="6"/>
      <c r="P55" s="6"/>
      <c r="Q55" s="6"/>
      <c r="R55" s="44"/>
    </row>
    <row r="56" spans="1:18" ht="12.75">
      <c r="A56" s="13"/>
      <c r="B56" s="6"/>
      <c r="C56" s="6"/>
      <c r="D56" s="6"/>
      <c r="E56" s="6"/>
      <c r="F56" s="6"/>
      <c r="G56" s="6"/>
      <c r="H56" s="6"/>
      <c r="I56" s="44"/>
      <c r="J56" s="13" t="s">
        <v>611</v>
      </c>
      <c r="K56" s="6"/>
      <c r="L56" s="6"/>
      <c r="M56" s="6"/>
      <c r="N56" s="6"/>
      <c r="O56" s="6"/>
      <c r="P56" s="6"/>
      <c r="Q56" s="6"/>
      <c r="R56" s="44"/>
    </row>
    <row r="57" spans="1:18" ht="12.75">
      <c r="A57" s="13"/>
      <c r="B57" s="9" t="s">
        <v>538</v>
      </c>
      <c r="C57" s="6"/>
      <c r="D57" s="6"/>
      <c r="E57" s="6"/>
      <c r="F57" s="6"/>
      <c r="G57" s="6"/>
      <c r="H57" s="6"/>
      <c r="I57" s="44"/>
      <c r="J57" s="13" t="s">
        <v>610</v>
      </c>
      <c r="K57" s="102"/>
      <c r="L57" s="6"/>
      <c r="M57" s="6"/>
      <c r="N57" s="6"/>
      <c r="O57" s="6"/>
      <c r="P57" s="6"/>
      <c r="Q57" s="6"/>
      <c r="R57" s="44"/>
    </row>
    <row r="58" spans="1:18" ht="12.75">
      <c r="A58" s="13"/>
      <c r="B58" s="6"/>
      <c r="C58" s="6"/>
      <c r="D58" s="6"/>
      <c r="E58" s="6"/>
      <c r="F58" s="6"/>
      <c r="G58" s="6"/>
      <c r="H58" s="6"/>
      <c r="I58" s="44"/>
      <c r="J58" s="13" t="s">
        <v>609</v>
      </c>
      <c r="K58" s="6"/>
      <c r="L58" s="6"/>
      <c r="M58" s="6"/>
      <c r="N58" s="6"/>
      <c r="O58" s="6"/>
      <c r="P58" s="6"/>
      <c r="Q58" s="6"/>
      <c r="R58" s="44"/>
    </row>
    <row r="59" spans="1:18" ht="12.75">
      <c r="A59" s="13"/>
      <c r="B59" s="6"/>
      <c r="C59" s="6" t="s">
        <v>623</v>
      </c>
      <c r="D59" s="6"/>
      <c r="E59" s="6"/>
      <c r="F59" s="6"/>
      <c r="G59" s="6"/>
      <c r="H59" s="6"/>
      <c r="I59" s="44"/>
      <c r="J59" s="13"/>
      <c r="K59" s="6"/>
      <c r="L59" s="6"/>
      <c r="M59" s="6"/>
      <c r="N59" s="6"/>
      <c r="O59" s="6"/>
      <c r="P59" s="6"/>
      <c r="Q59" s="6"/>
      <c r="R59" s="44"/>
    </row>
    <row r="60" spans="1:18" ht="12.75">
      <c r="A60" s="13"/>
      <c r="B60" s="6"/>
      <c r="C60" s="74" t="s">
        <v>625</v>
      </c>
      <c r="D60" s="6"/>
      <c r="E60" s="6"/>
      <c r="F60" s="6"/>
      <c r="G60" s="6"/>
      <c r="H60" s="6"/>
      <c r="I60" s="44"/>
      <c r="J60" s="78" t="s">
        <v>179</v>
      </c>
      <c r="K60" s="6"/>
      <c r="L60" s="6"/>
      <c r="M60" s="6"/>
      <c r="N60" s="6"/>
      <c r="O60" s="6"/>
      <c r="P60" s="6"/>
      <c r="Q60" s="6"/>
      <c r="R60" s="44"/>
    </row>
    <row r="61" spans="1:18" ht="12.75">
      <c r="A61" s="13"/>
      <c r="B61" s="206">
        <v>1</v>
      </c>
      <c r="C61" s="6" t="s">
        <v>626</v>
      </c>
      <c r="D61" s="6"/>
      <c r="E61" s="6"/>
      <c r="F61" s="6"/>
      <c r="G61" s="6"/>
      <c r="H61" s="6"/>
      <c r="I61" s="44"/>
      <c r="J61" s="78" t="s">
        <v>178</v>
      </c>
      <c r="K61" s="6"/>
      <c r="L61" s="6"/>
      <c r="M61" s="6"/>
      <c r="N61" s="6"/>
      <c r="O61" s="6"/>
      <c r="P61" s="6"/>
      <c r="Q61" s="6"/>
      <c r="R61" s="44"/>
    </row>
    <row r="62" spans="1:18" ht="12.75">
      <c r="A62" s="13"/>
      <c r="B62" s="112" t="s">
        <v>487</v>
      </c>
      <c r="C62" s="6"/>
      <c r="D62" s="6"/>
      <c r="E62" s="6"/>
      <c r="F62" s="6"/>
      <c r="G62" s="6"/>
      <c r="H62" s="6"/>
      <c r="I62" s="44"/>
      <c r="J62" s="13"/>
      <c r="K62" s="6"/>
      <c r="L62" s="6"/>
      <c r="M62" s="6"/>
      <c r="N62" s="6"/>
      <c r="O62" s="6"/>
      <c r="P62" s="6"/>
      <c r="Q62" s="6"/>
      <c r="R62" s="44"/>
    </row>
    <row r="63" spans="1:18" ht="12.75">
      <c r="A63" s="13"/>
      <c r="B63" s="206">
        <v>4</v>
      </c>
      <c r="C63" s="6" t="s">
        <v>377</v>
      </c>
      <c r="D63" s="6"/>
      <c r="E63" s="6"/>
      <c r="F63" s="6"/>
      <c r="G63" s="6"/>
      <c r="H63" s="6"/>
      <c r="I63" s="44"/>
      <c r="J63" s="64" t="s">
        <v>538</v>
      </c>
      <c r="K63" s="6"/>
      <c r="L63" s="6"/>
      <c r="M63" s="6"/>
      <c r="N63" s="6"/>
      <c r="O63" s="6"/>
      <c r="P63" s="6"/>
      <c r="Q63" s="6"/>
      <c r="R63" s="44"/>
    </row>
    <row r="64" spans="1:18" ht="12.75">
      <c r="A64" s="13"/>
      <c r="B64" s="226" t="s">
        <v>163</v>
      </c>
      <c r="C64" s="6" t="s">
        <v>627</v>
      </c>
      <c r="D64" s="6"/>
      <c r="E64" s="6"/>
      <c r="F64" s="6"/>
      <c r="G64" s="6"/>
      <c r="H64" s="6"/>
      <c r="I64" s="44"/>
      <c r="J64" s="79"/>
      <c r="K64" s="6"/>
      <c r="L64" s="6"/>
      <c r="M64" s="6"/>
      <c r="N64" s="6"/>
      <c r="O64" s="6"/>
      <c r="P64" s="6"/>
      <c r="Q64" s="6"/>
      <c r="R64" s="44"/>
    </row>
    <row r="65" spans="1:18" ht="12.75">
      <c r="A65" s="13"/>
      <c r="B65" s="206">
        <v>6</v>
      </c>
      <c r="C65" s="6" t="s">
        <v>628</v>
      </c>
      <c r="D65" s="6"/>
      <c r="E65" s="6"/>
      <c r="F65" s="6"/>
      <c r="G65" s="6"/>
      <c r="H65" s="6"/>
      <c r="I65" s="44"/>
      <c r="J65" s="13" t="s">
        <v>97</v>
      </c>
      <c r="K65" s="6"/>
      <c r="L65" s="6"/>
      <c r="M65" s="6"/>
      <c r="N65" s="6"/>
      <c r="O65" s="6"/>
      <c r="P65" s="6"/>
      <c r="Q65" s="6"/>
      <c r="R65" s="44"/>
    </row>
    <row r="66" spans="1:18" ht="12.75">
      <c r="A66" s="13"/>
      <c r="B66" s="113" t="s">
        <v>164</v>
      </c>
      <c r="C66" s="6"/>
      <c r="D66" s="6"/>
      <c r="E66" s="6"/>
      <c r="F66" s="6"/>
      <c r="G66" s="6"/>
      <c r="H66" s="6"/>
      <c r="I66" s="44"/>
      <c r="J66" s="13" t="s">
        <v>96</v>
      </c>
      <c r="K66" s="6"/>
      <c r="L66" s="6"/>
      <c r="M66" s="6"/>
      <c r="N66" s="6"/>
      <c r="O66" s="6"/>
      <c r="P66" s="6"/>
      <c r="Q66" s="6"/>
      <c r="R66" s="44"/>
    </row>
    <row r="67" spans="1:18" ht="12.75">
      <c r="A67" s="13"/>
      <c r="B67" s="6"/>
      <c r="C67" s="6" t="s">
        <v>378</v>
      </c>
      <c r="D67" s="6"/>
      <c r="E67" s="6"/>
      <c r="F67" s="6"/>
      <c r="G67" s="6"/>
      <c r="H67" s="6"/>
      <c r="I67" s="44"/>
      <c r="J67" s="13" t="s">
        <v>98</v>
      </c>
      <c r="K67" s="6"/>
      <c r="L67" s="6"/>
      <c r="M67" s="6"/>
      <c r="N67" s="6"/>
      <c r="O67" s="6"/>
      <c r="P67" s="6"/>
      <c r="Q67" s="6"/>
      <c r="R67" s="44"/>
    </row>
    <row r="68" spans="1:18" ht="12.75">
      <c r="A68" s="13"/>
      <c r="B68" s="6"/>
      <c r="C68" s="6" t="s">
        <v>630</v>
      </c>
      <c r="D68" s="6"/>
      <c r="E68" s="6"/>
      <c r="F68" s="6"/>
      <c r="G68" s="6"/>
      <c r="H68" s="6"/>
      <c r="I68" s="44"/>
      <c r="J68" s="13" t="s">
        <v>99</v>
      </c>
      <c r="K68" s="6"/>
      <c r="L68" s="6"/>
      <c r="M68" s="6"/>
      <c r="N68" s="6"/>
      <c r="O68" s="6"/>
      <c r="P68" s="6"/>
      <c r="Q68" s="6"/>
      <c r="R68" s="44"/>
    </row>
    <row r="69" spans="1:18" ht="12.75">
      <c r="A69" s="13"/>
      <c r="B69" s="74"/>
      <c r="C69" s="6" t="s">
        <v>629</v>
      </c>
      <c r="D69" s="6"/>
      <c r="E69" s="6"/>
      <c r="F69" s="6"/>
      <c r="G69" s="6"/>
      <c r="H69" s="6"/>
      <c r="I69" s="44"/>
      <c r="J69" s="13" t="s">
        <v>100</v>
      </c>
      <c r="K69" s="6"/>
      <c r="L69" s="6"/>
      <c r="M69" s="6"/>
      <c r="N69" s="6"/>
      <c r="O69" s="6"/>
      <c r="P69" s="6"/>
      <c r="Q69" s="6"/>
      <c r="R69" s="44"/>
    </row>
    <row r="70" spans="1:18" ht="12.75">
      <c r="A70" s="13"/>
      <c r="B70" s="6"/>
      <c r="C70" s="6"/>
      <c r="D70" s="6"/>
      <c r="E70" s="6"/>
      <c r="F70" s="6"/>
      <c r="G70" s="6"/>
      <c r="H70" s="6"/>
      <c r="I70" s="44"/>
      <c r="J70" s="13" t="s">
        <v>101</v>
      </c>
      <c r="K70" s="6"/>
      <c r="L70" s="6"/>
      <c r="M70" s="6"/>
      <c r="N70" s="6"/>
      <c r="O70" s="6"/>
      <c r="P70" s="6"/>
      <c r="Q70" s="6"/>
      <c r="R70" s="44"/>
    </row>
    <row r="71" spans="1:18" ht="12.75">
      <c r="A71" s="13"/>
      <c r="B71" s="6"/>
      <c r="C71" s="6" t="s">
        <v>631</v>
      </c>
      <c r="D71" s="6"/>
      <c r="E71" s="6"/>
      <c r="F71" s="6"/>
      <c r="G71" s="6"/>
      <c r="H71" s="6"/>
      <c r="I71" s="44"/>
      <c r="J71" s="13" t="s">
        <v>102</v>
      </c>
      <c r="K71" s="6"/>
      <c r="L71" s="6"/>
      <c r="M71" s="6"/>
      <c r="N71" s="6"/>
      <c r="O71" s="6"/>
      <c r="P71" s="6"/>
      <c r="Q71" s="6"/>
      <c r="R71" s="44"/>
    </row>
    <row r="72" spans="1:18" ht="12.75">
      <c r="A72" s="13"/>
      <c r="B72" s="6"/>
      <c r="C72" s="6" t="s">
        <v>629</v>
      </c>
      <c r="D72" s="6"/>
      <c r="E72" s="6"/>
      <c r="F72" s="6"/>
      <c r="G72" s="6"/>
      <c r="H72" s="6"/>
      <c r="I72" s="44"/>
      <c r="J72" s="13" t="s">
        <v>494</v>
      </c>
      <c r="K72" s="6"/>
      <c r="L72" s="6"/>
      <c r="M72" s="6"/>
      <c r="N72" s="6"/>
      <c r="O72" s="6"/>
      <c r="P72" s="6"/>
      <c r="Q72" s="6"/>
      <c r="R72" s="44"/>
    </row>
    <row r="73" spans="1:18" ht="12.75">
      <c r="A73" s="13"/>
      <c r="B73" s="6"/>
      <c r="C73" s="6"/>
      <c r="D73" s="6"/>
      <c r="E73" s="6"/>
      <c r="F73" s="6"/>
      <c r="G73" s="6"/>
      <c r="H73" s="6"/>
      <c r="I73" s="44"/>
      <c r="J73" s="13"/>
      <c r="K73" s="6"/>
      <c r="L73" s="6"/>
      <c r="M73" s="6"/>
      <c r="N73" s="6"/>
      <c r="O73" s="6"/>
      <c r="P73" s="6"/>
      <c r="Q73" s="6"/>
      <c r="R73" s="44"/>
    </row>
    <row r="74" spans="1:18" ht="12.75">
      <c r="A74" s="13"/>
      <c r="B74" s="9" t="s">
        <v>463</v>
      </c>
      <c r="C74" s="6"/>
      <c r="D74" s="6"/>
      <c r="E74" s="6"/>
      <c r="F74" s="6"/>
      <c r="G74" s="6"/>
      <c r="H74" s="6"/>
      <c r="I74" s="44"/>
      <c r="J74" s="64" t="s">
        <v>463</v>
      </c>
      <c r="K74" s="6"/>
      <c r="L74" s="6"/>
      <c r="M74" s="6"/>
      <c r="N74" s="6"/>
      <c r="O74" s="6"/>
      <c r="P74" s="6"/>
      <c r="Q74" s="6"/>
      <c r="R74" s="44"/>
    </row>
    <row r="75" spans="1:18" ht="12.75">
      <c r="A75" s="13"/>
      <c r="B75" s="6"/>
      <c r="C75" s="6"/>
      <c r="D75" s="6"/>
      <c r="E75" s="6"/>
      <c r="F75" s="6"/>
      <c r="G75" s="6"/>
      <c r="H75" s="6"/>
      <c r="I75" s="44"/>
      <c r="J75" s="13"/>
      <c r="K75" s="6"/>
      <c r="L75" s="6"/>
      <c r="M75" s="6"/>
      <c r="N75" s="6"/>
      <c r="O75" s="6"/>
      <c r="P75" s="6"/>
      <c r="Q75" s="6"/>
      <c r="R75" s="44"/>
    </row>
    <row r="76" spans="1:18" ht="12.75">
      <c r="A76" s="13"/>
      <c r="B76" s="6"/>
      <c r="C76" s="6" t="s">
        <v>632</v>
      </c>
      <c r="D76" s="6"/>
      <c r="E76" s="6"/>
      <c r="F76" s="6"/>
      <c r="G76" s="6"/>
      <c r="H76" s="6"/>
      <c r="I76" s="44"/>
      <c r="J76" s="13" t="s">
        <v>384</v>
      </c>
      <c r="K76" s="6"/>
      <c r="L76" s="6"/>
      <c r="M76" s="6"/>
      <c r="N76" s="6"/>
      <c r="O76" s="6"/>
      <c r="P76" s="6"/>
      <c r="Q76" s="6"/>
      <c r="R76" s="44"/>
    </row>
    <row r="77" spans="1:18" ht="12.75">
      <c r="A77" s="13"/>
      <c r="B77" s="6"/>
      <c r="C77" s="6" t="s">
        <v>633</v>
      </c>
      <c r="D77" s="126"/>
      <c r="E77" s="6"/>
      <c r="F77" s="6"/>
      <c r="G77" s="6"/>
      <c r="H77" s="6"/>
      <c r="I77" s="44"/>
      <c r="J77" s="13" t="s">
        <v>532</v>
      </c>
      <c r="K77" s="6"/>
      <c r="L77" s="6"/>
      <c r="M77" s="6"/>
      <c r="N77" s="6"/>
      <c r="O77" s="6"/>
      <c r="P77" s="6"/>
      <c r="Q77" s="6"/>
      <c r="R77" s="44"/>
    </row>
    <row r="78" spans="1:18" ht="12.75">
      <c r="A78" s="13"/>
      <c r="B78" s="206">
        <v>2</v>
      </c>
      <c r="C78" s="6" t="s">
        <v>264</v>
      </c>
      <c r="D78" s="126"/>
      <c r="E78" s="6"/>
      <c r="F78" s="6"/>
      <c r="G78" s="6"/>
      <c r="H78" s="6"/>
      <c r="I78" s="44"/>
      <c r="J78" s="13" t="s">
        <v>224</v>
      </c>
      <c r="K78" s="6"/>
      <c r="L78" s="6"/>
      <c r="M78" s="6"/>
      <c r="N78" s="6"/>
      <c r="O78" s="6"/>
      <c r="P78" s="6"/>
      <c r="Q78" s="6"/>
      <c r="R78" s="44"/>
    </row>
    <row r="79" spans="1:18" ht="12.75">
      <c r="A79" s="13"/>
      <c r="B79" s="112" t="s">
        <v>487</v>
      </c>
      <c r="C79" s="6"/>
      <c r="D79" s="6"/>
      <c r="E79" s="6"/>
      <c r="F79" s="6"/>
      <c r="G79" s="6"/>
      <c r="H79" s="6"/>
      <c r="I79" s="44"/>
      <c r="J79" s="13" t="s">
        <v>223</v>
      </c>
      <c r="K79" s="6"/>
      <c r="L79" s="6"/>
      <c r="M79" s="6"/>
      <c r="N79" s="6"/>
      <c r="O79" s="6"/>
      <c r="P79" s="6"/>
      <c r="Q79" s="6"/>
      <c r="R79" s="44"/>
    </row>
    <row r="80" spans="1:18" ht="12.75">
      <c r="A80" s="13"/>
      <c r="B80" s="206">
        <v>4</v>
      </c>
      <c r="C80" s="6" t="s">
        <v>497</v>
      </c>
      <c r="D80" s="6"/>
      <c r="E80" s="6"/>
      <c r="F80" s="6"/>
      <c r="G80" s="6"/>
      <c r="H80" s="6"/>
      <c r="I80" s="44"/>
      <c r="J80" s="13" t="s">
        <v>385</v>
      </c>
      <c r="K80" s="6"/>
      <c r="L80" s="6"/>
      <c r="M80" s="6"/>
      <c r="N80" s="6"/>
      <c r="O80" s="6"/>
      <c r="P80" s="6"/>
      <c r="Q80" s="6"/>
      <c r="R80" s="44"/>
    </row>
    <row r="81" spans="1:18" ht="12.75">
      <c r="A81" s="13"/>
      <c r="B81" s="112" t="s">
        <v>163</v>
      </c>
      <c r="C81" s="6" t="s">
        <v>507</v>
      </c>
      <c r="D81" s="6"/>
      <c r="E81" s="6"/>
      <c r="F81" s="6"/>
      <c r="G81" s="6"/>
      <c r="H81" s="6"/>
      <c r="I81" s="44"/>
      <c r="J81" s="13" t="s">
        <v>353</v>
      </c>
      <c r="K81" s="6"/>
      <c r="L81" s="6"/>
      <c r="M81" s="6"/>
      <c r="N81" s="6"/>
      <c r="O81" s="6"/>
      <c r="P81" s="6"/>
      <c r="Q81" s="6"/>
      <c r="R81" s="44"/>
    </row>
    <row r="82" spans="1:18" ht="12.75">
      <c r="A82" s="13"/>
      <c r="B82" s="206">
        <v>4</v>
      </c>
      <c r="C82" s="6"/>
      <c r="D82" s="6"/>
      <c r="E82" s="6"/>
      <c r="F82" s="6"/>
      <c r="G82" s="6"/>
      <c r="H82" s="6"/>
      <c r="I82" s="44"/>
      <c r="J82" s="13" t="s">
        <v>354</v>
      </c>
      <c r="K82" s="6"/>
      <c r="L82" s="6"/>
      <c r="M82" s="6"/>
      <c r="N82" s="6"/>
      <c r="O82" s="6"/>
      <c r="P82" s="6"/>
      <c r="Q82" s="6"/>
      <c r="R82" s="44"/>
    </row>
    <row r="83" spans="1:18" ht="12.75">
      <c r="A83" s="13"/>
      <c r="B83" s="227" t="s">
        <v>164</v>
      </c>
      <c r="C83" s="6" t="s">
        <v>648</v>
      </c>
      <c r="D83" s="6"/>
      <c r="E83" s="6"/>
      <c r="F83" s="6"/>
      <c r="G83" s="6"/>
      <c r="H83" s="6"/>
      <c r="I83" s="44"/>
      <c r="J83" s="13" t="s">
        <v>355</v>
      </c>
      <c r="K83" s="6"/>
      <c r="L83" s="6"/>
      <c r="M83" s="6"/>
      <c r="N83" s="6"/>
      <c r="O83" s="6"/>
      <c r="P83" s="6"/>
      <c r="Q83" s="6"/>
      <c r="R83" s="44"/>
    </row>
    <row r="84" spans="1:18" ht="12.75">
      <c r="A84" s="13"/>
      <c r="B84" s="6"/>
      <c r="C84" s="6" t="s">
        <v>265</v>
      </c>
      <c r="D84" s="6"/>
      <c r="E84" s="6"/>
      <c r="F84" s="6"/>
      <c r="G84" s="6"/>
      <c r="H84" s="6"/>
      <c r="I84" s="44"/>
      <c r="J84" s="13"/>
      <c r="K84" s="6"/>
      <c r="L84" s="6"/>
      <c r="M84" s="6"/>
      <c r="N84" s="6"/>
      <c r="O84" s="6"/>
      <c r="P84" s="6"/>
      <c r="Q84" s="6"/>
      <c r="R84" s="44"/>
    </row>
    <row r="85" spans="1:18" ht="12.75">
      <c r="A85" s="13"/>
      <c r="B85" s="6"/>
      <c r="C85" s="6"/>
      <c r="D85" s="6"/>
      <c r="E85" s="6"/>
      <c r="F85" s="6"/>
      <c r="G85" s="6"/>
      <c r="H85" s="6"/>
      <c r="I85" s="44"/>
      <c r="J85" s="13" t="s">
        <v>649</v>
      </c>
      <c r="K85" s="6"/>
      <c r="L85" s="6"/>
      <c r="M85" s="6"/>
      <c r="N85" s="6"/>
      <c r="O85" s="6"/>
      <c r="P85" s="6"/>
      <c r="Q85" s="6"/>
      <c r="R85" s="44"/>
    </row>
    <row r="86" spans="1:18" ht="12.75">
      <c r="A86" s="13"/>
      <c r="B86" s="6"/>
      <c r="C86" s="151" t="s">
        <v>569</v>
      </c>
      <c r="D86" s="6"/>
      <c r="E86" s="6"/>
      <c r="F86" s="6"/>
      <c r="G86" s="6"/>
      <c r="H86" s="6"/>
      <c r="I86" s="44"/>
      <c r="J86" s="13" t="s">
        <v>356</v>
      </c>
      <c r="K86" s="6"/>
      <c r="L86" s="6"/>
      <c r="M86" s="6"/>
      <c r="N86" s="6"/>
      <c r="O86" s="6"/>
      <c r="P86" s="6"/>
      <c r="Q86" s="6"/>
      <c r="R86" s="44"/>
    </row>
    <row r="87" spans="1:18" ht="12.75">
      <c r="A87" s="13"/>
      <c r="B87" s="6"/>
      <c r="C87" s="151" t="s">
        <v>117</v>
      </c>
      <c r="D87" s="6"/>
      <c r="E87" s="6"/>
      <c r="F87" s="6"/>
      <c r="G87" s="6"/>
      <c r="H87" s="6"/>
      <c r="I87" s="44"/>
      <c r="J87" s="13" t="s">
        <v>245</v>
      </c>
      <c r="K87" s="6"/>
      <c r="L87" s="6"/>
      <c r="M87" s="6"/>
      <c r="N87" s="6"/>
      <c r="O87" s="6"/>
      <c r="P87" s="6"/>
      <c r="Q87" s="6"/>
      <c r="R87" s="44"/>
    </row>
    <row r="88" spans="1:18" ht="12.75">
      <c r="A88" s="13"/>
      <c r="B88" s="6"/>
      <c r="C88" s="151" t="s">
        <v>174</v>
      </c>
      <c r="D88" s="6"/>
      <c r="E88" s="6"/>
      <c r="F88" s="6"/>
      <c r="G88" s="6"/>
      <c r="H88" s="6"/>
      <c r="I88" s="44"/>
      <c r="J88" s="131" t="s">
        <v>173</v>
      </c>
      <c r="K88" s="6"/>
      <c r="L88" s="6"/>
      <c r="M88" s="6"/>
      <c r="N88" s="6"/>
      <c r="O88" s="6"/>
      <c r="P88" s="6"/>
      <c r="Q88" s="6"/>
      <c r="R88" s="44"/>
    </row>
    <row r="89" spans="1:18" ht="12.75">
      <c r="A89" s="13"/>
      <c r="B89" s="6"/>
      <c r="C89" s="151" t="s">
        <v>118</v>
      </c>
      <c r="D89" s="6"/>
      <c r="E89" s="6"/>
      <c r="F89" s="6"/>
      <c r="G89" s="6"/>
      <c r="H89" s="6"/>
      <c r="I89" s="44"/>
      <c r="J89" s="78"/>
      <c r="K89" s="6"/>
      <c r="L89" s="6"/>
      <c r="M89" s="6"/>
      <c r="N89" s="6"/>
      <c r="O89" s="6"/>
      <c r="P89" s="6"/>
      <c r="Q89" s="6"/>
      <c r="R89" s="44"/>
    </row>
    <row r="90" spans="1:18" ht="12.75">
      <c r="A90" s="13"/>
      <c r="B90" s="6"/>
      <c r="C90" s="6"/>
      <c r="D90" s="6"/>
      <c r="E90" s="6"/>
      <c r="F90" s="6"/>
      <c r="G90" s="6"/>
      <c r="H90" s="6"/>
      <c r="I90" s="44"/>
      <c r="J90" s="72" t="s">
        <v>357</v>
      </c>
      <c r="K90" s="6"/>
      <c r="L90" s="6"/>
      <c r="M90" s="6"/>
      <c r="N90" s="6"/>
      <c r="O90" s="6"/>
      <c r="P90" s="6"/>
      <c r="Q90" s="6"/>
      <c r="R90" s="44"/>
    </row>
    <row r="91" spans="1:18" ht="12.75">
      <c r="A91" s="13"/>
      <c r="B91" s="6"/>
      <c r="C91" s="6"/>
      <c r="D91" s="6"/>
      <c r="E91" s="6"/>
      <c r="F91" s="6"/>
      <c r="G91" s="6"/>
      <c r="H91" s="6"/>
      <c r="I91" s="44"/>
      <c r="J91" s="72" t="s">
        <v>0</v>
      </c>
      <c r="K91" s="6"/>
      <c r="L91" s="6"/>
      <c r="M91" s="6"/>
      <c r="N91" s="6"/>
      <c r="O91" s="6"/>
      <c r="P91" s="6"/>
      <c r="Q91" s="6"/>
      <c r="R91" s="44"/>
    </row>
    <row r="92" spans="1:18" ht="12.75">
      <c r="A92" s="13"/>
      <c r="B92" s="6"/>
      <c r="C92" s="6"/>
      <c r="D92" s="6"/>
      <c r="E92" s="6"/>
      <c r="F92" s="6"/>
      <c r="G92" s="6"/>
      <c r="H92" s="6"/>
      <c r="I92" s="44"/>
      <c r="J92" s="72" t="s">
        <v>1</v>
      </c>
      <c r="K92" s="6"/>
      <c r="L92" s="6"/>
      <c r="M92" s="6"/>
      <c r="N92" s="6"/>
      <c r="O92" s="6"/>
      <c r="P92" s="6"/>
      <c r="Q92" s="6"/>
      <c r="R92" s="44"/>
    </row>
    <row r="93" spans="1:18" ht="12.75">
      <c r="A93" s="13"/>
      <c r="B93" s="6"/>
      <c r="C93" s="6"/>
      <c r="D93" s="6"/>
      <c r="E93" s="6"/>
      <c r="F93" s="6"/>
      <c r="G93" s="6"/>
      <c r="H93" s="6"/>
      <c r="I93" s="44"/>
      <c r="J93" s="72" t="s">
        <v>195</v>
      </c>
      <c r="K93" s="6"/>
      <c r="L93" s="6"/>
      <c r="M93" s="6"/>
      <c r="N93" s="6"/>
      <c r="O93" s="6"/>
      <c r="P93" s="6"/>
      <c r="Q93" s="6"/>
      <c r="R93" s="44"/>
    </row>
    <row r="94" spans="1:18" ht="12.75">
      <c r="A94" s="13"/>
      <c r="B94" s="6"/>
      <c r="C94" s="6"/>
      <c r="D94" s="6"/>
      <c r="E94" s="6"/>
      <c r="F94" s="6"/>
      <c r="G94" s="6"/>
      <c r="H94" s="6"/>
      <c r="I94" s="44"/>
      <c r="J94" s="72" t="s">
        <v>2</v>
      </c>
      <c r="K94" s="6"/>
      <c r="L94" s="6"/>
      <c r="M94" s="6"/>
      <c r="N94" s="6"/>
      <c r="O94" s="6"/>
      <c r="P94" s="6"/>
      <c r="Q94" s="6"/>
      <c r="R94" s="44"/>
    </row>
    <row r="95" spans="1:18" ht="12.75">
      <c r="A95" s="13"/>
      <c r="B95" s="6"/>
      <c r="C95" s="6"/>
      <c r="D95" s="6"/>
      <c r="E95" s="6"/>
      <c r="F95" s="6"/>
      <c r="G95" s="6"/>
      <c r="H95" s="6"/>
      <c r="I95" s="44"/>
      <c r="J95" s="72" t="s">
        <v>3</v>
      </c>
      <c r="K95" s="6"/>
      <c r="L95" s="6"/>
      <c r="M95" s="6"/>
      <c r="N95" s="6"/>
      <c r="O95" s="6"/>
      <c r="P95" s="6"/>
      <c r="Q95" s="6"/>
      <c r="R95" s="44"/>
    </row>
    <row r="96" spans="1:18" ht="12.75">
      <c r="A96" s="13"/>
      <c r="B96" s="6"/>
      <c r="C96" s="6"/>
      <c r="D96" s="6"/>
      <c r="E96" s="6"/>
      <c r="F96" s="6"/>
      <c r="G96" s="6"/>
      <c r="H96" s="6"/>
      <c r="I96" s="44"/>
      <c r="J96" s="13"/>
      <c r="K96" s="6"/>
      <c r="L96" s="6"/>
      <c r="M96" s="6"/>
      <c r="N96" s="6"/>
      <c r="O96" s="6"/>
      <c r="P96" s="6"/>
      <c r="Q96" s="6"/>
      <c r="R96" s="44"/>
    </row>
    <row r="97" spans="1:18" ht="12.75">
      <c r="A97" s="13"/>
      <c r="B97" s="6"/>
      <c r="C97" s="6"/>
      <c r="D97" s="6"/>
      <c r="E97" s="6"/>
      <c r="F97" s="6"/>
      <c r="G97" s="6"/>
      <c r="H97" s="6"/>
      <c r="I97" s="44"/>
      <c r="J97" s="13"/>
      <c r="K97" s="6"/>
      <c r="L97" s="6"/>
      <c r="M97" s="6"/>
      <c r="N97" s="6"/>
      <c r="O97" s="6"/>
      <c r="P97" s="6"/>
      <c r="Q97" s="6"/>
      <c r="R97" s="44"/>
    </row>
    <row r="98" spans="1:18" ht="12.75">
      <c r="A98" s="2"/>
      <c r="B98" s="3"/>
      <c r="C98" s="3"/>
      <c r="D98" s="3"/>
      <c r="E98" s="3"/>
      <c r="F98" s="3"/>
      <c r="G98" s="3"/>
      <c r="H98" s="3"/>
      <c r="I98" s="164"/>
      <c r="J98" s="2"/>
      <c r="K98" s="3"/>
      <c r="L98" s="3"/>
      <c r="M98" s="3"/>
      <c r="N98" s="3"/>
      <c r="O98" s="3"/>
      <c r="P98" s="3"/>
      <c r="Q98" s="3"/>
      <c r="R98" s="49"/>
    </row>
  </sheetData>
  <sheetProtection/>
  <mergeCells count="4">
    <mergeCell ref="J1:R1"/>
    <mergeCell ref="D3:F3"/>
    <mergeCell ref="D5:F5"/>
    <mergeCell ref="D7:F7"/>
  </mergeCells>
  <printOptions/>
  <pageMargins left="0.75" right="0.75" top="1" bottom="1" header="0.5" footer="0.5"/>
  <pageSetup horizontalDpi="300" verticalDpi="300" orientation="portrait" r:id="rId1"/>
  <headerFooter alignWithMargins="0">
    <oddFooter>&amp;LBIOLOGY TECH NOTE-14 (FY16)&amp;C&amp;A&amp;RPage &amp;P</oddFooter>
  </headerFooter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0.140625" style="0" customWidth="1"/>
    <col min="3" max="3" width="10.7109375" style="0" customWidth="1"/>
    <col min="9" max="9" width="9.7109375" style="0" customWidth="1"/>
    <col min="17" max="17" width="15.8515625" style="0" customWidth="1"/>
    <col min="18" max="18" width="9.421875" style="0" customWidth="1"/>
  </cols>
  <sheetData>
    <row r="1" spans="1:18" ht="17.25">
      <c r="A1" s="52" t="s">
        <v>703</v>
      </c>
      <c r="B1" s="53"/>
      <c r="C1" s="53"/>
      <c r="D1" s="53"/>
      <c r="E1" s="53"/>
      <c r="F1" s="53"/>
      <c r="G1" s="53"/>
      <c r="H1" s="53"/>
      <c r="I1" s="54"/>
      <c r="J1" s="286" t="s">
        <v>704</v>
      </c>
      <c r="K1" s="287"/>
      <c r="L1" s="287"/>
      <c r="M1" s="287"/>
      <c r="N1" s="287"/>
      <c r="O1" s="287"/>
      <c r="P1" s="287"/>
      <c r="Q1" s="287"/>
      <c r="R1" s="288"/>
    </row>
    <row r="2" spans="1:18" ht="12.75">
      <c r="A2" s="13"/>
      <c r="B2" s="6"/>
      <c r="C2" s="6"/>
      <c r="D2" s="6"/>
      <c r="E2" s="6"/>
      <c r="F2" s="6"/>
      <c r="G2" s="6"/>
      <c r="H2" s="6"/>
      <c r="I2" s="44"/>
      <c r="J2" s="13"/>
      <c r="K2" s="6"/>
      <c r="L2" s="6"/>
      <c r="M2" s="6"/>
      <c r="N2" s="6"/>
      <c r="O2" s="6"/>
      <c r="P2" s="6"/>
      <c r="Q2" s="6"/>
      <c r="R2" s="44"/>
    </row>
    <row r="3" spans="1:18" ht="12.75">
      <c r="A3" s="13"/>
      <c r="B3" s="6"/>
      <c r="C3" s="7" t="s">
        <v>123</v>
      </c>
      <c r="D3" s="289" t="s">
        <v>695</v>
      </c>
      <c r="E3" s="290"/>
      <c r="F3" s="291"/>
      <c r="G3" s="7" t="s">
        <v>484</v>
      </c>
      <c r="H3" s="205">
        <v>1234</v>
      </c>
      <c r="I3" s="44"/>
      <c r="J3" s="64" t="s">
        <v>539</v>
      </c>
      <c r="K3" s="6"/>
      <c r="L3" s="6"/>
      <c r="M3" s="6"/>
      <c r="N3" s="6"/>
      <c r="O3" s="6"/>
      <c r="P3" s="6"/>
      <c r="Q3" s="6"/>
      <c r="R3" s="44"/>
    </row>
    <row r="4" spans="1:18" ht="12.75">
      <c r="A4" s="13"/>
      <c r="B4" s="6"/>
      <c r="C4" s="6"/>
      <c r="D4" s="6"/>
      <c r="E4" s="6"/>
      <c r="F4" s="6"/>
      <c r="G4" s="6"/>
      <c r="H4" s="6"/>
      <c r="I4" s="44"/>
      <c r="J4" s="13" t="s">
        <v>557</v>
      </c>
      <c r="K4" s="6"/>
      <c r="L4" s="6"/>
      <c r="M4" s="6"/>
      <c r="N4" s="6"/>
      <c r="O4" s="6"/>
      <c r="P4" s="6"/>
      <c r="Q4" s="6"/>
      <c r="R4" s="44"/>
    </row>
    <row r="5" spans="1:18" ht="12.75">
      <c r="A5" s="13"/>
      <c r="B5" s="6"/>
      <c r="C5" s="7" t="s">
        <v>124</v>
      </c>
      <c r="D5" s="289" t="s">
        <v>696</v>
      </c>
      <c r="E5" s="290"/>
      <c r="F5" s="291"/>
      <c r="G5" s="55" t="s">
        <v>490</v>
      </c>
      <c r="H5" s="225">
        <v>120</v>
      </c>
      <c r="I5" s="44"/>
      <c r="J5" s="13" t="s">
        <v>558</v>
      </c>
      <c r="K5" s="6"/>
      <c r="L5" s="6"/>
      <c r="M5" s="6"/>
      <c r="N5" s="6"/>
      <c r="O5" s="6"/>
      <c r="P5" s="6"/>
      <c r="Q5" s="6"/>
      <c r="R5" s="44"/>
    </row>
    <row r="6" spans="1:18" ht="12.75">
      <c r="A6" s="13"/>
      <c r="B6" s="6"/>
      <c r="C6" s="6"/>
      <c r="D6" s="6"/>
      <c r="E6" s="6"/>
      <c r="F6" s="6"/>
      <c r="G6" s="6"/>
      <c r="H6" s="6"/>
      <c r="I6" s="44"/>
      <c r="J6" s="13" t="s">
        <v>636</v>
      </c>
      <c r="K6" s="6"/>
      <c r="L6" s="6"/>
      <c r="M6" s="6"/>
      <c r="N6" s="6"/>
      <c r="O6" s="6"/>
      <c r="P6" s="6"/>
      <c r="Q6" s="6"/>
      <c r="R6" s="44"/>
    </row>
    <row r="7" spans="1:18" ht="12.75">
      <c r="A7" s="13"/>
      <c r="B7" s="6"/>
      <c r="C7" s="55" t="s">
        <v>485</v>
      </c>
      <c r="D7" s="299" t="s">
        <v>758</v>
      </c>
      <c r="E7" s="296"/>
      <c r="F7" s="297"/>
      <c r="G7" s="207" t="s">
        <v>691</v>
      </c>
      <c r="H7" s="234">
        <v>6</v>
      </c>
      <c r="I7" s="44"/>
      <c r="J7" s="13" t="s">
        <v>313</v>
      </c>
      <c r="K7" s="6"/>
      <c r="L7" s="6"/>
      <c r="M7" s="6"/>
      <c r="N7" s="6"/>
      <c r="O7" s="6"/>
      <c r="P7" s="6"/>
      <c r="Q7" s="6"/>
      <c r="R7" s="44"/>
    </row>
    <row r="8" spans="1:18" ht="12.75">
      <c r="A8" s="13"/>
      <c r="B8" s="6"/>
      <c r="C8" s="55"/>
      <c r="D8" s="19"/>
      <c r="E8" s="56"/>
      <c r="F8" s="55"/>
      <c r="G8" s="19"/>
      <c r="H8" s="56"/>
      <c r="I8" s="44"/>
      <c r="J8" s="13" t="s">
        <v>267</v>
      </c>
      <c r="K8" s="6"/>
      <c r="L8" s="6"/>
      <c r="M8" s="6"/>
      <c r="N8" s="6"/>
      <c r="O8" s="6"/>
      <c r="P8" s="6"/>
      <c r="Q8" s="6"/>
      <c r="R8" s="44"/>
    </row>
    <row r="9" spans="1:18" ht="12.75">
      <c r="A9" s="13"/>
      <c r="B9" s="73" t="s">
        <v>539</v>
      </c>
      <c r="C9" s="62"/>
      <c r="D9" s="19"/>
      <c r="E9" s="56"/>
      <c r="F9" s="55"/>
      <c r="G9" s="19"/>
      <c r="H9" s="56"/>
      <c r="I9" s="44"/>
      <c r="J9" s="13" t="s">
        <v>637</v>
      </c>
      <c r="K9" s="6"/>
      <c r="L9" s="6"/>
      <c r="M9" s="6"/>
      <c r="N9" s="6"/>
      <c r="O9" s="6"/>
      <c r="P9" s="6"/>
      <c r="Q9" s="6"/>
      <c r="R9" s="44"/>
    </row>
    <row r="10" spans="1:18" ht="12.75">
      <c r="A10" s="13"/>
      <c r="B10" s="6"/>
      <c r="C10" s="6"/>
      <c r="D10" s="6"/>
      <c r="E10" s="6"/>
      <c r="F10" s="6"/>
      <c r="G10" s="6"/>
      <c r="H10" s="6"/>
      <c r="I10" s="44"/>
      <c r="J10" s="13" t="s">
        <v>638</v>
      </c>
      <c r="K10" s="6"/>
      <c r="L10" s="6"/>
      <c r="M10" s="6"/>
      <c r="N10" s="6"/>
      <c r="O10" s="6"/>
      <c r="P10" s="6"/>
      <c r="Q10" s="6"/>
      <c r="R10" s="44"/>
    </row>
    <row r="11" spans="1:18" ht="12.75">
      <c r="A11" s="13"/>
      <c r="B11" s="205">
        <v>2</v>
      </c>
      <c r="C11" s="6" t="s">
        <v>103</v>
      </c>
      <c r="D11" s="6"/>
      <c r="E11" s="6"/>
      <c r="F11" s="6"/>
      <c r="G11" s="6"/>
      <c r="H11" s="6"/>
      <c r="I11" s="44"/>
      <c r="J11" s="13" t="s">
        <v>639</v>
      </c>
      <c r="K11" s="6"/>
      <c r="L11" s="6"/>
      <c r="M11" s="6"/>
      <c r="N11" s="6"/>
      <c r="O11" s="6"/>
      <c r="P11" s="6"/>
      <c r="Q11" s="6"/>
      <c r="R11" s="44"/>
    </row>
    <row r="12" spans="1:18" ht="12.75">
      <c r="A12" s="13"/>
      <c r="B12" s="35" t="s">
        <v>487</v>
      </c>
      <c r="C12" s="6" t="s">
        <v>311</v>
      </c>
      <c r="D12" s="6"/>
      <c r="E12" s="6"/>
      <c r="F12" s="6"/>
      <c r="G12" s="6"/>
      <c r="H12" s="6"/>
      <c r="I12" s="44"/>
      <c r="J12" s="13" t="s">
        <v>640</v>
      </c>
      <c r="K12" s="6"/>
      <c r="L12" s="6"/>
      <c r="M12" s="6"/>
      <c r="N12" s="6"/>
      <c r="O12" s="6"/>
      <c r="P12" s="6"/>
      <c r="Q12" s="6"/>
      <c r="R12" s="44"/>
    </row>
    <row r="13" spans="1:18" ht="12.75">
      <c r="A13" s="13"/>
      <c r="B13" s="205">
        <v>2</v>
      </c>
      <c r="C13" s="6" t="s">
        <v>295</v>
      </c>
      <c r="D13" s="6"/>
      <c r="E13" s="6"/>
      <c r="F13" s="6"/>
      <c r="G13" s="6"/>
      <c r="H13" s="6"/>
      <c r="I13" s="44"/>
      <c r="J13" s="13" t="s">
        <v>641</v>
      </c>
      <c r="K13" s="6"/>
      <c r="L13" s="6"/>
      <c r="M13" s="6"/>
      <c r="N13" s="6"/>
      <c r="O13" s="6"/>
      <c r="P13" s="6"/>
      <c r="Q13" s="6"/>
      <c r="R13" s="44"/>
    </row>
    <row r="14" spans="1:18" ht="12.75">
      <c r="A14" s="13"/>
      <c r="B14" s="35" t="s">
        <v>163</v>
      </c>
      <c r="C14" s="63"/>
      <c r="D14" s="6"/>
      <c r="E14" s="6"/>
      <c r="F14" s="6"/>
      <c r="G14" s="6"/>
      <c r="H14" s="6"/>
      <c r="I14" s="44"/>
      <c r="J14" s="13" t="s">
        <v>642</v>
      </c>
      <c r="K14" s="6"/>
      <c r="L14" s="6"/>
      <c r="M14" s="6"/>
      <c r="N14" s="6"/>
      <c r="O14" s="6"/>
      <c r="P14" s="6"/>
      <c r="Q14" s="6"/>
      <c r="R14" s="44"/>
    </row>
    <row r="15" spans="1:18" ht="12.75">
      <c r="A15" s="13"/>
      <c r="B15" s="205">
        <v>4</v>
      </c>
      <c r="C15" s="6" t="s">
        <v>296</v>
      </c>
      <c r="D15" s="6"/>
      <c r="E15" s="6"/>
      <c r="F15" s="6"/>
      <c r="G15" s="6"/>
      <c r="H15" s="6"/>
      <c r="I15" s="44"/>
      <c r="J15" s="13" t="s">
        <v>643</v>
      </c>
      <c r="K15" s="6"/>
      <c r="L15" s="6"/>
      <c r="M15" s="6"/>
      <c r="N15" s="6"/>
      <c r="O15" s="6"/>
      <c r="P15" s="6"/>
      <c r="Q15" s="6"/>
      <c r="R15" s="44"/>
    </row>
    <row r="16" spans="1:18" ht="12.75">
      <c r="A16" s="13"/>
      <c r="B16" s="61" t="s">
        <v>164</v>
      </c>
      <c r="C16" s="6" t="s">
        <v>312</v>
      </c>
      <c r="D16" s="6"/>
      <c r="E16" s="6"/>
      <c r="F16" s="6"/>
      <c r="G16" s="6"/>
      <c r="H16" s="6"/>
      <c r="I16" s="44"/>
      <c r="J16" s="13" t="s">
        <v>386</v>
      </c>
      <c r="K16" s="6"/>
      <c r="L16" s="6"/>
      <c r="M16" s="6"/>
      <c r="N16" s="6"/>
      <c r="O16" s="6"/>
      <c r="P16" s="6"/>
      <c r="Q16" s="6"/>
      <c r="R16" s="44"/>
    </row>
    <row r="17" spans="1:18" ht="12.75">
      <c r="A17" s="13"/>
      <c r="B17" s="6"/>
      <c r="C17" s="6" t="s">
        <v>297</v>
      </c>
      <c r="D17" s="6"/>
      <c r="E17" s="6"/>
      <c r="F17" s="6"/>
      <c r="G17" s="6"/>
      <c r="H17" s="6"/>
      <c r="I17" s="44"/>
      <c r="J17" s="13" t="s">
        <v>658</v>
      </c>
      <c r="K17" s="6"/>
      <c r="L17" s="6"/>
      <c r="M17" s="6"/>
      <c r="N17" s="6"/>
      <c r="O17" s="6"/>
      <c r="P17" s="6"/>
      <c r="Q17" s="6"/>
      <c r="R17" s="44"/>
    </row>
    <row r="18" spans="1:18" ht="12.75">
      <c r="A18" s="13"/>
      <c r="B18" s="6"/>
      <c r="C18" s="6" t="s">
        <v>300</v>
      </c>
      <c r="D18" s="6"/>
      <c r="E18" s="6"/>
      <c r="F18" s="6"/>
      <c r="G18" s="6"/>
      <c r="H18" s="6"/>
      <c r="I18" s="44"/>
      <c r="J18" s="13"/>
      <c r="K18" s="6"/>
      <c r="L18" s="6"/>
      <c r="M18" s="6"/>
      <c r="N18" s="6"/>
      <c r="O18" s="6"/>
      <c r="P18" s="6"/>
      <c r="Q18" s="6"/>
      <c r="R18" s="44"/>
    </row>
    <row r="19" spans="1:18" ht="12.75">
      <c r="A19" s="13"/>
      <c r="B19" s="6"/>
      <c r="C19" s="6"/>
      <c r="D19" s="6"/>
      <c r="E19" s="6"/>
      <c r="F19" s="6"/>
      <c r="G19" s="6"/>
      <c r="H19" s="6"/>
      <c r="I19" s="44"/>
      <c r="J19" s="13"/>
      <c r="K19" s="24" t="s">
        <v>661</v>
      </c>
      <c r="L19" s="29" t="s">
        <v>71</v>
      </c>
      <c r="M19" s="24" t="s">
        <v>661</v>
      </c>
      <c r="N19" s="6"/>
      <c r="O19" s="30" t="s">
        <v>35</v>
      </c>
      <c r="P19" s="30" t="s">
        <v>35</v>
      </c>
      <c r="Q19" s="30" t="s">
        <v>35</v>
      </c>
      <c r="R19" s="44"/>
    </row>
    <row r="20" spans="1:18" ht="12.75">
      <c r="A20" s="13"/>
      <c r="B20" s="6"/>
      <c r="C20" s="6" t="s">
        <v>298</v>
      </c>
      <c r="D20" s="6"/>
      <c r="E20" s="6"/>
      <c r="F20" s="6"/>
      <c r="G20" s="6"/>
      <c r="H20" s="6"/>
      <c r="I20" s="44"/>
      <c r="J20" s="13"/>
      <c r="K20" s="25" t="s">
        <v>662</v>
      </c>
      <c r="L20" s="27" t="s">
        <v>664</v>
      </c>
      <c r="M20" s="25" t="s">
        <v>662</v>
      </c>
      <c r="N20" s="6"/>
      <c r="O20" s="31" t="s">
        <v>662</v>
      </c>
      <c r="P20" s="31" t="s">
        <v>662</v>
      </c>
      <c r="Q20" s="31" t="s">
        <v>662</v>
      </c>
      <c r="R20" s="44"/>
    </row>
    <row r="21" spans="1:18" ht="12.75">
      <c r="A21" s="13"/>
      <c r="B21" s="6"/>
      <c r="C21" s="6" t="s">
        <v>299</v>
      </c>
      <c r="D21" s="6"/>
      <c r="E21" s="6"/>
      <c r="F21" s="6"/>
      <c r="G21" s="6"/>
      <c r="H21" s="6"/>
      <c r="I21" s="44"/>
      <c r="J21" s="13"/>
      <c r="K21" s="26" t="s">
        <v>663</v>
      </c>
      <c r="L21" s="28" t="s">
        <v>34</v>
      </c>
      <c r="M21" s="26" t="s">
        <v>663</v>
      </c>
      <c r="N21" s="6"/>
      <c r="O21" s="32" t="s">
        <v>663</v>
      </c>
      <c r="P21" s="32" t="s">
        <v>663</v>
      </c>
      <c r="Q21" s="32" t="s">
        <v>663</v>
      </c>
      <c r="R21" s="44"/>
    </row>
    <row r="22" spans="1:18" ht="12.75">
      <c r="A22" s="13"/>
      <c r="B22" s="6"/>
      <c r="C22" s="6"/>
      <c r="D22" s="6"/>
      <c r="E22" s="6"/>
      <c r="F22" s="6"/>
      <c r="G22" s="6"/>
      <c r="H22" s="6"/>
      <c r="I22" s="44"/>
      <c r="J22" s="13"/>
      <c r="K22" s="27" t="s">
        <v>71</v>
      </c>
      <c r="L22" s="24" t="s">
        <v>661</v>
      </c>
      <c r="M22" s="27" t="s">
        <v>71</v>
      </c>
      <c r="N22" s="6"/>
      <c r="O22" s="30" t="s">
        <v>35</v>
      </c>
      <c r="P22" s="30" t="s">
        <v>35</v>
      </c>
      <c r="Q22" s="30" t="s">
        <v>35</v>
      </c>
      <c r="R22" s="44"/>
    </row>
    <row r="23" spans="1:18" ht="12.75">
      <c r="A23" s="13"/>
      <c r="B23" s="6"/>
      <c r="C23" s="6"/>
      <c r="D23" s="6"/>
      <c r="E23" s="6"/>
      <c r="F23" s="6"/>
      <c r="G23" s="6"/>
      <c r="H23" s="6"/>
      <c r="I23" s="44"/>
      <c r="J23" s="13"/>
      <c r="K23" s="27" t="s">
        <v>664</v>
      </c>
      <c r="L23" s="25" t="s">
        <v>662</v>
      </c>
      <c r="M23" s="27" t="s">
        <v>664</v>
      </c>
      <c r="N23" s="6"/>
      <c r="O23" s="31" t="s">
        <v>662</v>
      </c>
      <c r="P23" s="31" t="s">
        <v>662</v>
      </c>
      <c r="Q23" s="31" t="s">
        <v>662</v>
      </c>
      <c r="R23" s="44"/>
    </row>
    <row r="24" spans="1:18" ht="12.75">
      <c r="A24" s="13"/>
      <c r="B24" s="6"/>
      <c r="C24" s="6"/>
      <c r="D24" s="6"/>
      <c r="E24" s="6"/>
      <c r="F24" s="6"/>
      <c r="G24" s="6"/>
      <c r="H24" s="6"/>
      <c r="I24" s="44"/>
      <c r="J24" s="13"/>
      <c r="K24" s="28" t="s">
        <v>34</v>
      </c>
      <c r="L24" s="26" t="s">
        <v>663</v>
      </c>
      <c r="M24" s="28" t="s">
        <v>34</v>
      </c>
      <c r="N24" s="6"/>
      <c r="O24" s="32" t="s">
        <v>663</v>
      </c>
      <c r="P24" s="32" t="s">
        <v>663</v>
      </c>
      <c r="Q24" s="32" t="s">
        <v>663</v>
      </c>
      <c r="R24" s="44"/>
    </row>
    <row r="25" spans="1:18" ht="12.75">
      <c r="A25" s="13"/>
      <c r="B25" s="6"/>
      <c r="C25" s="6"/>
      <c r="D25" s="6"/>
      <c r="E25" s="6"/>
      <c r="F25" s="6"/>
      <c r="G25" s="6"/>
      <c r="H25" s="6"/>
      <c r="I25" s="44"/>
      <c r="J25" s="13"/>
      <c r="K25" s="298" t="s">
        <v>659</v>
      </c>
      <c r="L25" s="298"/>
      <c r="M25" s="298"/>
      <c r="N25" s="6"/>
      <c r="O25" s="298" t="s">
        <v>660</v>
      </c>
      <c r="P25" s="298"/>
      <c r="Q25" s="298"/>
      <c r="R25" s="44"/>
    </row>
    <row r="26" spans="1:18" ht="12.75">
      <c r="A26" s="13"/>
      <c r="B26" s="6"/>
      <c r="C26" s="6"/>
      <c r="D26" s="6"/>
      <c r="E26" s="6"/>
      <c r="F26" s="6"/>
      <c r="G26" s="6"/>
      <c r="H26" s="6"/>
      <c r="I26" s="44"/>
      <c r="J26" s="79"/>
      <c r="K26" s="6"/>
      <c r="L26" s="6"/>
      <c r="M26" s="6"/>
      <c r="N26" s="6"/>
      <c r="O26" s="6"/>
      <c r="P26" s="6"/>
      <c r="Q26" s="6"/>
      <c r="R26" s="44"/>
    </row>
    <row r="27" spans="1:18" ht="12.75">
      <c r="A27" s="13"/>
      <c r="B27" s="9" t="s">
        <v>536</v>
      </c>
      <c r="C27" s="6"/>
      <c r="D27" s="6"/>
      <c r="E27" s="6"/>
      <c r="F27" s="6"/>
      <c r="G27" s="6"/>
      <c r="H27" s="6"/>
      <c r="I27" s="44"/>
      <c r="J27" s="64" t="s">
        <v>491</v>
      </c>
      <c r="K27" s="6"/>
      <c r="L27" s="6"/>
      <c r="M27" s="6"/>
      <c r="N27" s="6"/>
      <c r="O27" s="30" t="s">
        <v>35</v>
      </c>
      <c r="P27" s="29" t="s">
        <v>71</v>
      </c>
      <c r="Q27" s="30" t="s">
        <v>35</v>
      </c>
      <c r="R27" s="44"/>
    </row>
    <row r="28" spans="1:18" ht="12.75">
      <c r="A28" s="13"/>
      <c r="B28" s="6"/>
      <c r="C28" s="6"/>
      <c r="D28" s="6"/>
      <c r="E28" s="6"/>
      <c r="F28" s="6"/>
      <c r="G28" s="6"/>
      <c r="H28" s="6"/>
      <c r="I28" s="44"/>
      <c r="J28" s="13" t="s">
        <v>50</v>
      </c>
      <c r="K28" s="6"/>
      <c r="L28" s="6"/>
      <c r="M28" s="6"/>
      <c r="N28" s="6"/>
      <c r="O28" s="31" t="s">
        <v>662</v>
      </c>
      <c r="P28" s="27" t="s">
        <v>664</v>
      </c>
      <c r="Q28" s="31" t="s">
        <v>662</v>
      </c>
      <c r="R28" s="44"/>
    </row>
    <row r="29" spans="1:18" ht="12.75">
      <c r="A29" s="13"/>
      <c r="B29" s="205">
        <v>6</v>
      </c>
      <c r="C29" s="6" t="s">
        <v>620</v>
      </c>
      <c r="D29" s="6"/>
      <c r="E29" s="6"/>
      <c r="F29" s="6"/>
      <c r="G29" s="6"/>
      <c r="H29" s="6"/>
      <c r="I29" s="44"/>
      <c r="J29" s="13" t="s">
        <v>36</v>
      </c>
      <c r="K29" s="6"/>
      <c r="L29" s="6"/>
      <c r="M29" s="6"/>
      <c r="N29" s="6"/>
      <c r="O29" s="32" t="s">
        <v>663</v>
      </c>
      <c r="P29" s="28" t="s">
        <v>34</v>
      </c>
      <c r="Q29" s="32" t="s">
        <v>663</v>
      </c>
      <c r="R29" s="44"/>
    </row>
    <row r="30" spans="1:18" ht="12.75">
      <c r="A30" s="13"/>
      <c r="B30" s="35" t="s">
        <v>487</v>
      </c>
      <c r="C30" s="6" t="s">
        <v>302</v>
      </c>
      <c r="D30" s="6"/>
      <c r="E30" s="6"/>
      <c r="F30" s="6"/>
      <c r="G30" s="6"/>
      <c r="H30" s="6"/>
      <c r="I30" s="44"/>
      <c r="J30" s="13" t="s">
        <v>52</v>
      </c>
      <c r="K30" s="6"/>
      <c r="L30" s="6"/>
      <c r="M30" s="6"/>
      <c r="N30" s="6"/>
      <c r="O30" s="27" t="s">
        <v>71</v>
      </c>
      <c r="P30" s="24" t="s">
        <v>661</v>
      </c>
      <c r="Q30" s="24" t="s">
        <v>661</v>
      </c>
      <c r="R30" s="44"/>
    </row>
    <row r="31" spans="1:18" ht="12.75">
      <c r="A31" s="13"/>
      <c r="B31" s="205">
        <v>6</v>
      </c>
      <c r="C31" s="6"/>
      <c r="D31" s="6"/>
      <c r="E31" s="6"/>
      <c r="F31" s="6"/>
      <c r="G31" s="6"/>
      <c r="H31" s="6"/>
      <c r="I31" s="44"/>
      <c r="J31" s="13" t="s">
        <v>51</v>
      </c>
      <c r="K31" s="6"/>
      <c r="L31" s="6"/>
      <c r="M31" s="6"/>
      <c r="N31" s="6"/>
      <c r="O31" s="27" t="s">
        <v>664</v>
      </c>
      <c r="P31" s="25" t="s">
        <v>662</v>
      </c>
      <c r="Q31" s="25" t="s">
        <v>662</v>
      </c>
      <c r="R31" s="44"/>
    </row>
    <row r="32" spans="1:18" ht="12.75">
      <c r="A32" s="13"/>
      <c r="B32" s="35" t="s">
        <v>163</v>
      </c>
      <c r="C32" s="6" t="s">
        <v>615</v>
      </c>
      <c r="D32" s="6"/>
      <c r="E32" s="6"/>
      <c r="F32" s="6"/>
      <c r="G32" s="6"/>
      <c r="H32" s="6"/>
      <c r="I32" s="44"/>
      <c r="J32" s="13" t="s">
        <v>53</v>
      </c>
      <c r="K32" s="6"/>
      <c r="L32" s="6"/>
      <c r="M32" s="6"/>
      <c r="N32" s="6"/>
      <c r="O32" s="28" t="s">
        <v>34</v>
      </c>
      <c r="P32" s="26" t="s">
        <v>663</v>
      </c>
      <c r="Q32" s="26" t="s">
        <v>663</v>
      </c>
      <c r="R32" s="44"/>
    </row>
    <row r="33" spans="1:18" ht="12.75">
      <c r="A33" s="13"/>
      <c r="B33" s="205">
        <v>6</v>
      </c>
      <c r="C33" s="6"/>
      <c r="D33" s="6"/>
      <c r="E33" s="6"/>
      <c r="F33" s="6"/>
      <c r="G33" s="6"/>
      <c r="H33" s="6"/>
      <c r="I33" s="44"/>
      <c r="J33" s="13" t="s">
        <v>428</v>
      </c>
      <c r="K33" s="6"/>
      <c r="L33" s="6"/>
      <c r="M33" s="6"/>
      <c r="N33" s="6"/>
      <c r="O33" s="298" t="s">
        <v>56</v>
      </c>
      <c r="P33" s="298"/>
      <c r="Q33" s="298"/>
      <c r="R33" s="44"/>
    </row>
    <row r="34" spans="1:18" ht="12.75">
      <c r="A34" s="13"/>
      <c r="B34" s="61" t="s">
        <v>164</v>
      </c>
      <c r="C34" s="6" t="s">
        <v>301</v>
      </c>
      <c r="D34" s="6"/>
      <c r="E34" s="6"/>
      <c r="F34" s="6"/>
      <c r="G34" s="6"/>
      <c r="H34" s="6"/>
      <c r="I34" s="44"/>
      <c r="J34" s="13" t="s">
        <v>55</v>
      </c>
      <c r="K34" s="6"/>
      <c r="L34" s="6"/>
      <c r="M34" s="6"/>
      <c r="N34" s="6"/>
      <c r="O34" s="6"/>
      <c r="P34" s="6"/>
      <c r="Q34" s="6"/>
      <c r="R34" s="44"/>
    </row>
    <row r="35" spans="1:18" ht="12.75">
      <c r="A35" s="13"/>
      <c r="B35" s="6"/>
      <c r="C35" s="6"/>
      <c r="D35" s="6"/>
      <c r="E35" s="6"/>
      <c r="F35" s="6"/>
      <c r="G35" s="6"/>
      <c r="H35" s="6"/>
      <c r="I35" s="44"/>
      <c r="J35" s="65" t="s">
        <v>54</v>
      </c>
      <c r="K35" s="6"/>
      <c r="L35" s="6"/>
      <c r="M35" s="6"/>
      <c r="N35" s="6"/>
      <c r="O35" s="6"/>
      <c r="P35" s="6"/>
      <c r="Q35" s="6"/>
      <c r="R35" s="44"/>
    </row>
    <row r="36" spans="1:18" ht="12.75">
      <c r="A36" s="13"/>
      <c r="B36" s="6"/>
      <c r="C36" s="6"/>
      <c r="D36" s="6"/>
      <c r="E36" s="6"/>
      <c r="F36" s="6"/>
      <c r="G36" s="6"/>
      <c r="H36" s="6"/>
      <c r="I36" s="44"/>
      <c r="J36" s="64"/>
      <c r="K36" s="6"/>
      <c r="L36" s="6"/>
      <c r="M36" s="6"/>
      <c r="N36" s="283" t="str">
        <f>HYPERLINK("http://nsscnt.nssc.nrcs.usda.gov/nfm","National Forestry Manual Webpage")</f>
        <v>National Forestry Manual Webpage</v>
      </c>
      <c r="O36" s="283"/>
      <c r="P36" s="283"/>
      <c r="Q36" s="283"/>
      <c r="R36" s="44"/>
    </row>
    <row r="37" spans="1:18" ht="12.75">
      <c r="A37" s="13"/>
      <c r="B37" s="9" t="s">
        <v>541</v>
      </c>
      <c r="C37" s="6"/>
      <c r="D37" s="6"/>
      <c r="E37" s="6"/>
      <c r="F37" s="6"/>
      <c r="G37" s="6"/>
      <c r="H37" s="6"/>
      <c r="I37" s="44"/>
      <c r="J37" s="64" t="s">
        <v>541</v>
      </c>
      <c r="K37" s="6"/>
      <c r="L37" s="6"/>
      <c r="M37" s="6"/>
      <c r="N37" s="6"/>
      <c r="O37" s="6"/>
      <c r="P37" s="6"/>
      <c r="Q37" s="6"/>
      <c r="R37" s="44"/>
    </row>
    <row r="38" spans="1:18" ht="12.75">
      <c r="A38" s="13"/>
      <c r="B38" s="6"/>
      <c r="C38" s="6"/>
      <c r="D38" s="6"/>
      <c r="E38" s="6"/>
      <c r="F38" s="6"/>
      <c r="G38" s="6"/>
      <c r="H38" s="6"/>
      <c r="I38" s="44"/>
      <c r="J38" s="13" t="s">
        <v>555</v>
      </c>
      <c r="K38" s="6"/>
      <c r="L38" s="6"/>
      <c r="M38" s="6"/>
      <c r="N38" s="6"/>
      <c r="O38" s="6"/>
      <c r="P38" s="6"/>
      <c r="Q38" s="6"/>
      <c r="R38" s="44"/>
    </row>
    <row r="39" spans="1:18" ht="12.75">
      <c r="A39" s="13"/>
      <c r="B39" s="205">
        <v>2</v>
      </c>
      <c r="C39" s="6" t="s">
        <v>241</v>
      </c>
      <c r="D39" s="6"/>
      <c r="E39" s="6"/>
      <c r="F39" s="6"/>
      <c r="G39" s="6"/>
      <c r="H39" s="6"/>
      <c r="I39" s="44"/>
      <c r="J39" s="13" t="s">
        <v>556</v>
      </c>
      <c r="K39" s="6"/>
      <c r="L39" s="6"/>
      <c r="M39" s="6"/>
      <c r="N39" s="6"/>
      <c r="O39" s="6"/>
      <c r="P39" s="6"/>
      <c r="Q39" s="6"/>
      <c r="R39" s="44"/>
    </row>
    <row r="40" spans="1:18" ht="12.75">
      <c r="A40" s="13"/>
      <c r="B40" s="35" t="s">
        <v>487</v>
      </c>
      <c r="C40" s="6" t="s">
        <v>242</v>
      </c>
      <c r="D40" s="6"/>
      <c r="E40" s="6"/>
      <c r="F40" s="6"/>
      <c r="G40" s="6"/>
      <c r="H40" s="6"/>
      <c r="I40" s="44"/>
      <c r="J40" s="13" t="s">
        <v>371</v>
      </c>
      <c r="K40" s="6"/>
      <c r="L40" s="6"/>
      <c r="M40" s="6"/>
      <c r="N40" s="6"/>
      <c r="O40" s="6"/>
      <c r="P40" s="6"/>
      <c r="Q40" s="6"/>
      <c r="R40" s="44"/>
    </row>
    <row r="41" spans="1:18" ht="12.75">
      <c r="A41" s="13"/>
      <c r="B41" s="205">
        <v>4</v>
      </c>
      <c r="C41" s="6" t="s">
        <v>243</v>
      </c>
      <c r="D41" s="6"/>
      <c r="E41" s="6"/>
      <c r="F41" s="6"/>
      <c r="G41" s="6"/>
      <c r="H41" s="6"/>
      <c r="I41" s="44"/>
      <c r="J41" s="13" t="s">
        <v>370</v>
      </c>
      <c r="K41" s="6"/>
      <c r="L41" s="6"/>
      <c r="M41" s="6"/>
      <c r="N41" s="6"/>
      <c r="O41" s="6"/>
      <c r="P41" s="6"/>
      <c r="Q41" s="6"/>
      <c r="R41" s="44"/>
    </row>
    <row r="42" spans="1:18" ht="12.75">
      <c r="A42" s="13"/>
      <c r="B42" s="35" t="s">
        <v>163</v>
      </c>
      <c r="C42" s="6"/>
      <c r="D42" s="6"/>
      <c r="E42" s="6"/>
      <c r="F42" s="6"/>
      <c r="G42" s="6"/>
      <c r="H42" s="6"/>
      <c r="I42" s="44"/>
      <c r="J42" s="13" t="s">
        <v>314</v>
      </c>
      <c r="K42" s="6"/>
      <c r="L42" s="6"/>
      <c r="M42" s="6"/>
      <c r="N42" s="6"/>
      <c r="O42" s="6"/>
      <c r="P42" s="6"/>
      <c r="Q42" s="6"/>
      <c r="R42" s="44"/>
    </row>
    <row r="43" spans="1:18" ht="12.75">
      <c r="A43" s="13"/>
      <c r="B43" s="205">
        <v>6</v>
      </c>
      <c r="C43" s="6" t="s">
        <v>598</v>
      </c>
      <c r="D43" s="6"/>
      <c r="E43" s="6"/>
      <c r="F43" s="6"/>
      <c r="G43" s="6"/>
      <c r="H43" s="6"/>
      <c r="I43" s="44"/>
      <c r="J43" s="76" t="s">
        <v>498</v>
      </c>
      <c r="K43" s="6"/>
      <c r="L43" s="6"/>
      <c r="M43" s="6"/>
      <c r="N43" s="6"/>
      <c r="O43" s="6"/>
      <c r="P43" s="6"/>
      <c r="Q43" s="6"/>
      <c r="R43" s="44"/>
    </row>
    <row r="44" spans="1:18" ht="12.75">
      <c r="A44" s="13"/>
      <c r="B44" s="61" t="s">
        <v>164</v>
      </c>
      <c r="C44" s="6" t="s">
        <v>599</v>
      </c>
      <c r="D44" s="6"/>
      <c r="E44" s="6"/>
      <c r="F44" s="6"/>
      <c r="G44" s="6"/>
      <c r="H44" s="6"/>
      <c r="I44" s="44"/>
      <c r="J44" s="79"/>
      <c r="K44" s="6"/>
      <c r="L44" s="6"/>
      <c r="M44" s="6"/>
      <c r="N44" s="6"/>
      <c r="O44" s="6"/>
      <c r="P44" s="6"/>
      <c r="Q44" s="6"/>
      <c r="R44" s="44"/>
    </row>
    <row r="45" spans="1:18" ht="12.75">
      <c r="A45" s="13"/>
      <c r="B45" s="6"/>
      <c r="C45" s="6" t="s">
        <v>303</v>
      </c>
      <c r="D45" s="6"/>
      <c r="E45" s="6"/>
      <c r="F45" s="6"/>
      <c r="G45" s="6"/>
      <c r="H45" s="6"/>
      <c r="I45" s="44"/>
      <c r="J45" s="137" t="s">
        <v>652</v>
      </c>
      <c r="K45" s="6"/>
      <c r="L45" s="6"/>
      <c r="M45" s="6"/>
      <c r="N45" s="6"/>
      <c r="O45" s="6"/>
      <c r="P45" s="6"/>
      <c r="Q45" s="6"/>
      <c r="R45" s="44"/>
    </row>
    <row r="46" spans="1:18" ht="12.75">
      <c r="A46" s="13"/>
      <c r="B46" s="6"/>
      <c r="C46" s="6"/>
      <c r="D46" s="6"/>
      <c r="E46" s="6"/>
      <c r="F46" s="6"/>
      <c r="G46" s="6"/>
      <c r="H46" s="6"/>
      <c r="I46" s="44"/>
      <c r="J46" s="137" t="s">
        <v>358</v>
      </c>
      <c r="K46" s="6"/>
      <c r="L46" s="6"/>
      <c r="M46" s="6"/>
      <c r="N46" s="6"/>
      <c r="O46" s="6"/>
      <c r="P46" s="6"/>
      <c r="Q46" s="6"/>
      <c r="R46" s="44"/>
    </row>
    <row r="47" spans="1:18" ht="12.75">
      <c r="A47" s="13"/>
      <c r="B47" s="6"/>
      <c r="C47" s="6" t="s">
        <v>104</v>
      </c>
      <c r="D47" s="6"/>
      <c r="E47" s="6"/>
      <c r="F47" s="6"/>
      <c r="G47" s="6"/>
      <c r="H47" s="6"/>
      <c r="I47" s="44"/>
      <c r="J47" s="137" t="s">
        <v>246</v>
      </c>
      <c r="K47" s="6"/>
      <c r="L47" s="6"/>
      <c r="M47" s="6"/>
      <c r="N47" s="6"/>
      <c r="O47" s="6"/>
      <c r="P47" s="6"/>
      <c r="Q47" s="6"/>
      <c r="R47" s="44"/>
    </row>
    <row r="48" spans="1:18" ht="12.75">
      <c r="A48" s="13"/>
      <c r="B48" s="6"/>
      <c r="C48" s="6" t="s">
        <v>106</v>
      </c>
      <c r="D48" s="6"/>
      <c r="E48" s="6"/>
      <c r="F48" s="6"/>
      <c r="G48" s="6"/>
      <c r="H48" s="6"/>
      <c r="I48" s="44"/>
      <c r="J48" s="79"/>
      <c r="K48" s="6"/>
      <c r="L48" s="6"/>
      <c r="M48" s="6"/>
      <c r="N48" s="6"/>
      <c r="O48" s="6"/>
      <c r="P48" s="6"/>
      <c r="Q48" s="6"/>
      <c r="R48" s="44"/>
    </row>
    <row r="49" spans="1:18" ht="12.75">
      <c r="A49" s="13"/>
      <c r="B49" s="6"/>
      <c r="C49" s="6" t="s">
        <v>105</v>
      </c>
      <c r="D49" s="6"/>
      <c r="E49" s="6"/>
      <c r="F49" s="6"/>
      <c r="G49" s="6"/>
      <c r="H49" s="6"/>
      <c r="I49" s="44"/>
      <c r="J49" s="72" t="s">
        <v>84</v>
      </c>
      <c r="K49" s="6"/>
      <c r="L49" s="6"/>
      <c r="M49" s="6"/>
      <c r="N49" s="6"/>
      <c r="O49" s="6"/>
      <c r="P49" s="6"/>
      <c r="Q49" s="6"/>
      <c r="R49" s="44"/>
    </row>
    <row r="50" spans="1:18" ht="12.75">
      <c r="A50" s="13"/>
      <c r="B50" s="6"/>
      <c r="C50" s="6"/>
      <c r="D50" s="6"/>
      <c r="E50" s="6"/>
      <c r="F50" s="6"/>
      <c r="G50" s="6"/>
      <c r="H50" s="6"/>
      <c r="I50" s="44"/>
      <c r="J50" s="72" t="s">
        <v>530</v>
      </c>
      <c r="K50" s="6"/>
      <c r="L50" s="6"/>
      <c r="M50" s="6"/>
      <c r="N50" s="6"/>
      <c r="O50" s="6"/>
      <c r="P50" s="6"/>
      <c r="Q50" s="6"/>
      <c r="R50" s="44"/>
    </row>
    <row r="51" spans="1:18" ht="12.75">
      <c r="A51" s="13"/>
      <c r="B51" s="6"/>
      <c r="C51" s="6"/>
      <c r="D51" s="6"/>
      <c r="E51" s="6"/>
      <c r="F51" s="6"/>
      <c r="G51" s="6"/>
      <c r="H51" s="6"/>
      <c r="I51" s="44"/>
      <c r="J51" s="72" t="s">
        <v>429</v>
      </c>
      <c r="K51" s="6"/>
      <c r="L51" s="6"/>
      <c r="M51" s="6"/>
      <c r="N51" s="6"/>
      <c r="O51" s="6"/>
      <c r="P51" s="6"/>
      <c r="Q51" s="6"/>
      <c r="R51" s="44"/>
    </row>
    <row r="52" spans="1:18" ht="12.75">
      <c r="A52" s="13"/>
      <c r="B52" s="6"/>
      <c r="C52" s="6"/>
      <c r="D52" s="6"/>
      <c r="E52" s="6"/>
      <c r="F52" s="6"/>
      <c r="G52" s="6"/>
      <c r="H52" s="6"/>
      <c r="I52" s="44"/>
      <c r="J52" s="72" t="s">
        <v>143</v>
      </c>
      <c r="K52" s="6"/>
      <c r="L52" s="6"/>
      <c r="M52" s="6"/>
      <c r="N52" s="6"/>
      <c r="O52" s="6"/>
      <c r="P52" s="6"/>
      <c r="Q52" s="6"/>
      <c r="R52" s="44"/>
    </row>
    <row r="53" spans="1:18" ht="12.75">
      <c r="A53" s="2"/>
      <c r="B53" s="3"/>
      <c r="C53" s="3"/>
      <c r="D53" s="3"/>
      <c r="E53" s="3"/>
      <c r="F53" s="3"/>
      <c r="G53" s="3"/>
      <c r="H53" s="3"/>
      <c r="I53" s="49"/>
      <c r="J53" s="166"/>
      <c r="K53" s="3"/>
      <c r="L53" s="3"/>
      <c r="M53" s="3"/>
      <c r="N53" s="3"/>
      <c r="O53" s="3"/>
      <c r="P53" s="3"/>
      <c r="Q53" s="3"/>
      <c r="R53" s="49"/>
    </row>
    <row r="54" spans="1:18" ht="12.75">
      <c r="A54" s="50"/>
      <c r="B54" s="50"/>
      <c r="C54" s="50"/>
      <c r="D54" s="50"/>
      <c r="E54" s="50"/>
      <c r="F54" s="50"/>
      <c r="G54" s="50"/>
      <c r="H54" s="50"/>
      <c r="I54" s="50"/>
      <c r="J54" s="276"/>
      <c r="K54" s="3"/>
      <c r="L54" s="3"/>
      <c r="M54" s="3"/>
      <c r="N54" s="3"/>
      <c r="O54" s="3"/>
      <c r="P54" s="3"/>
      <c r="Q54" s="3"/>
      <c r="R54" s="49"/>
    </row>
    <row r="55" spans="1:18" ht="1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 hidden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1"/>
      <c r="B58" s="80" t="s">
        <v>368</v>
      </c>
      <c r="C58" s="80"/>
      <c r="D58" s="50"/>
      <c r="E58" s="50"/>
      <c r="F58" s="50"/>
      <c r="G58" s="50"/>
      <c r="H58" s="50"/>
      <c r="I58" s="51"/>
      <c r="J58" s="81" t="s">
        <v>540</v>
      </c>
      <c r="K58" s="50"/>
      <c r="L58" s="50"/>
      <c r="M58" s="50"/>
      <c r="N58" s="50"/>
      <c r="O58" s="50"/>
      <c r="P58" s="50"/>
      <c r="Q58" s="50"/>
      <c r="R58" s="51"/>
    </row>
    <row r="59" spans="1:18" ht="12.75">
      <c r="A59" s="13"/>
      <c r="B59" s="6"/>
      <c r="C59" s="6"/>
      <c r="D59" s="6"/>
      <c r="E59" s="6"/>
      <c r="F59" s="6"/>
      <c r="G59" s="6"/>
      <c r="H59" s="6"/>
      <c r="I59" s="44"/>
      <c r="J59" s="13" t="s">
        <v>376</v>
      </c>
      <c r="K59" s="6"/>
      <c r="L59" s="6"/>
      <c r="M59" s="6"/>
      <c r="N59" s="6"/>
      <c r="O59" s="6"/>
      <c r="P59" s="6"/>
      <c r="Q59" s="6"/>
      <c r="R59" s="44"/>
    </row>
    <row r="60" spans="1:18" ht="12.75">
      <c r="A60" s="13"/>
      <c r="B60" s="6"/>
      <c r="C60" s="6" t="s">
        <v>306</v>
      </c>
      <c r="D60" s="6"/>
      <c r="E60" s="6"/>
      <c r="F60" s="6"/>
      <c r="G60" s="6"/>
      <c r="H60" s="6"/>
      <c r="I60" s="44"/>
      <c r="J60" s="13" t="s">
        <v>380</v>
      </c>
      <c r="K60" s="6"/>
      <c r="L60" s="6"/>
      <c r="M60" s="6"/>
      <c r="N60" s="6"/>
      <c r="O60" s="6"/>
      <c r="P60" s="6"/>
      <c r="Q60" s="6"/>
      <c r="R60" s="44"/>
    </row>
    <row r="61" spans="1:18" ht="12.75">
      <c r="A61" s="13"/>
      <c r="B61" s="205">
        <v>2</v>
      </c>
      <c r="C61" s="6" t="s">
        <v>305</v>
      </c>
      <c r="D61" s="6"/>
      <c r="E61" s="6"/>
      <c r="F61" s="6"/>
      <c r="G61" s="6"/>
      <c r="H61" s="6"/>
      <c r="I61" s="44"/>
      <c r="J61" s="13" t="s">
        <v>381</v>
      </c>
      <c r="K61" s="6"/>
      <c r="L61" s="6"/>
      <c r="M61" s="6"/>
      <c r="N61" s="6"/>
      <c r="O61" s="6"/>
      <c r="P61" s="6"/>
      <c r="Q61" s="6"/>
      <c r="R61" s="44"/>
    </row>
    <row r="62" spans="1:18" ht="12.75">
      <c r="A62" s="13"/>
      <c r="B62" s="35" t="s">
        <v>487</v>
      </c>
      <c r="C62" s="6" t="s">
        <v>307</v>
      </c>
      <c r="D62" s="6"/>
      <c r="E62" s="6"/>
      <c r="F62" s="6"/>
      <c r="G62" s="6"/>
      <c r="H62" s="6"/>
      <c r="I62" s="44"/>
      <c r="J62" s="13" t="s">
        <v>66</v>
      </c>
      <c r="K62" s="6"/>
      <c r="L62" s="6"/>
      <c r="M62" s="6"/>
      <c r="N62" s="6"/>
      <c r="O62" s="6"/>
      <c r="P62" s="6"/>
      <c r="Q62" s="6"/>
      <c r="R62" s="44"/>
    </row>
    <row r="63" spans="1:18" ht="12.75">
      <c r="A63" s="13"/>
      <c r="B63" s="205">
        <v>4</v>
      </c>
      <c r="C63" s="6"/>
      <c r="D63" s="6"/>
      <c r="E63" s="6"/>
      <c r="F63" s="6"/>
      <c r="G63" s="6"/>
      <c r="H63" s="6"/>
      <c r="I63" s="44"/>
      <c r="J63" s="13" t="s">
        <v>364</v>
      </c>
      <c r="K63" s="6"/>
      <c r="L63" s="6"/>
      <c r="M63" s="6"/>
      <c r="N63" s="6"/>
      <c r="O63" s="6"/>
      <c r="P63" s="6"/>
      <c r="Q63" s="6"/>
      <c r="R63" s="44"/>
    </row>
    <row r="64" spans="1:18" ht="12.75">
      <c r="A64" s="13"/>
      <c r="B64" s="35" t="s">
        <v>163</v>
      </c>
      <c r="C64" s="6" t="s">
        <v>107</v>
      </c>
      <c r="D64" s="6"/>
      <c r="E64" s="6"/>
      <c r="F64" s="6"/>
      <c r="G64" s="6"/>
      <c r="H64" s="6"/>
      <c r="I64" s="44"/>
      <c r="J64" s="13" t="s">
        <v>390</v>
      </c>
      <c r="K64" s="6"/>
      <c r="L64" s="6"/>
      <c r="M64" s="6"/>
      <c r="N64" s="6"/>
      <c r="O64" s="6"/>
      <c r="P64" s="6"/>
      <c r="Q64" s="6"/>
      <c r="R64" s="44"/>
    </row>
    <row r="65" spans="1:18" ht="12.75">
      <c r="A65" s="13"/>
      <c r="B65" s="205">
        <v>6</v>
      </c>
      <c r="C65" s="6" t="s">
        <v>108</v>
      </c>
      <c r="D65" s="6"/>
      <c r="E65" s="6"/>
      <c r="F65" s="6"/>
      <c r="G65" s="6"/>
      <c r="H65" s="6"/>
      <c r="I65" s="44"/>
      <c r="J65" s="70" t="s">
        <v>193</v>
      </c>
      <c r="K65" s="6"/>
      <c r="L65" s="6"/>
      <c r="M65" s="6"/>
      <c r="N65" s="6"/>
      <c r="O65" s="6"/>
      <c r="P65" s="6"/>
      <c r="Q65" s="6"/>
      <c r="R65" s="44"/>
    </row>
    <row r="66" spans="1:18" ht="12.75">
      <c r="A66" s="13"/>
      <c r="B66" s="235" t="s">
        <v>164</v>
      </c>
      <c r="C66" s="6"/>
      <c r="D66" s="6"/>
      <c r="E66" s="6"/>
      <c r="F66" s="6"/>
      <c r="G66" s="6"/>
      <c r="H66" s="6"/>
      <c r="I66" s="44"/>
      <c r="J66" s="70" t="s">
        <v>388</v>
      </c>
      <c r="K66" s="6"/>
      <c r="L66" s="6"/>
      <c r="M66" s="6"/>
      <c r="N66" s="6"/>
      <c r="O66" s="6"/>
      <c r="P66" s="6"/>
      <c r="Q66" s="6"/>
      <c r="R66" s="44"/>
    </row>
    <row r="67" spans="1:18" ht="12.75">
      <c r="A67" s="13"/>
      <c r="B67" s="6"/>
      <c r="C67" s="6" t="s">
        <v>110</v>
      </c>
      <c r="D67" s="6"/>
      <c r="E67" s="6"/>
      <c r="F67" s="6"/>
      <c r="G67" s="6"/>
      <c r="H67" s="6"/>
      <c r="I67" s="44"/>
      <c r="J67" s="13"/>
      <c r="K67" s="6"/>
      <c r="L67" s="6"/>
      <c r="M67" s="6"/>
      <c r="N67" s="6"/>
      <c r="O67" s="6"/>
      <c r="P67" s="6"/>
      <c r="Q67" s="6"/>
      <c r="R67" s="44"/>
    </row>
    <row r="68" spans="1:18" ht="12.75">
      <c r="A68" s="13"/>
      <c r="B68" s="6"/>
      <c r="C68" s="6" t="s">
        <v>109</v>
      </c>
      <c r="D68" s="6"/>
      <c r="E68" s="6"/>
      <c r="F68" s="6"/>
      <c r="G68" s="6"/>
      <c r="H68" s="6"/>
      <c r="I68" s="44"/>
      <c r="J68" s="64" t="s">
        <v>542</v>
      </c>
      <c r="K68" s="6"/>
      <c r="L68" s="6"/>
      <c r="M68" s="6"/>
      <c r="N68" s="6"/>
      <c r="O68" s="6"/>
      <c r="P68" s="6"/>
      <c r="Q68" s="6"/>
      <c r="R68" s="44"/>
    </row>
    <row r="69" spans="1:18" ht="12.75">
      <c r="A69" s="13"/>
      <c r="B69" s="6"/>
      <c r="C69" s="6"/>
      <c r="D69" s="6"/>
      <c r="E69" s="6"/>
      <c r="F69" s="6"/>
      <c r="G69" s="6"/>
      <c r="H69" s="6"/>
      <c r="I69" s="44"/>
      <c r="J69" s="13" t="s">
        <v>67</v>
      </c>
      <c r="K69" s="6"/>
      <c r="L69" s="6"/>
      <c r="M69" s="6"/>
      <c r="N69" s="6"/>
      <c r="O69" s="6"/>
      <c r="P69" s="6"/>
      <c r="Q69" s="6"/>
      <c r="R69" s="44"/>
    </row>
    <row r="70" spans="1:18" ht="12.75">
      <c r="A70" s="13"/>
      <c r="B70" s="6"/>
      <c r="C70" s="6" t="s">
        <v>304</v>
      </c>
      <c r="D70" s="6"/>
      <c r="E70" s="6"/>
      <c r="F70" s="6"/>
      <c r="G70" s="6"/>
      <c r="H70" s="6"/>
      <c r="I70" s="44"/>
      <c r="J70" s="13" t="s">
        <v>554</v>
      </c>
      <c r="K70" s="6"/>
      <c r="L70" s="6"/>
      <c r="M70" s="6"/>
      <c r="N70" s="6"/>
      <c r="O70" s="6"/>
      <c r="P70" s="6"/>
      <c r="Q70" s="6"/>
      <c r="R70" s="44"/>
    </row>
    <row r="71" spans="1:18" ht="12.75">
      <c r="A71" s="13"/>
      <c r="B71" s="9" t="s">
        <v>542</v>
      </c>
      <c r="C71" s="6"/>
      <c r="D71" s="6"/>
      <c r="E71" s="6"/>
      <c r="F71" s="6"/>
      <c r="G71" s="6"/>
      <c r="H71" s="6"/>
      <c r="I71" s="44"/>
      <c r="J71" s="13" t="s">
        <v>427</v>
      </c>
      <c r="K71" s="6"/>
      <c r="L71" s="6"/>
      <c r="M71" s="6"/>
      <c r="N71" s="6"/>
      <c r="O71" s="6"/>
      <c r="P71" s="6"/>
      <c r="Q71" s="6"/>
      <c r="R71" s="44"/>
    </row>
    <row r="72" spans="1:18" ht="12.75">
      <c r="A72" s="13"/>
      <c r="B72" s="6"/>
      <c r="C72" s="6"/>
      <c r="D72" s="6"/>
      <c r="E72" s="6"/>
      <c r="F72" s="6"/>
      <c r="G72" s="6"/>
      <c r="H72" s="6"/>
      <c r="I72" s="44"/>
      <c r="J72" s="13" t="s">
        <v>197</v>
      </c>
      <c r="K72" s="6"/>
      <c r="L72" s="6"/>
      <c r="M72" s="6"/>
      <c r="N72" s="6"/>
      <c r="O72" s="6"/>
      <c r="P72" s="6"/>
      <c r="Q72" s="6"/>
      <c r="R72" s="44"/>
    </row>
    <row r="73" spans="1:18" ht="12.75">
      <c r="A73" s="13"/>
      <c r="B73" s="6"/>
      <c r="C73" s="6" t="s">
        <v>594</v>
      </c>
      <c r="D73" s="6"/>
      <c r="E73" s="6"/>
      <c r="F73" s="6"/>
      <c r="G73" s="6"/>
      <c r="H73" s="6"/>
      <c r="I73" s="44"/>
      <c r="J73" s="13" t="s">
        <v>198</v>
      </c>
      <c r="K73" s="6"/>
      <c r="L73" s="6"/>
      <c r="M73" s="6"/>
      <c r="N73" s="6"/>
      <c r="O73" s="6"/>
      <c r="P73" s="6"/>
      <c r="Q73" s="6"/>
      <c r="R73" s="44"/>
    </row>
    <row r="74" spans="1:18" ht="12.75">
      <c r="A74" s="13"/>
      <c r="B74" s="6"/>
      <c r="C74" s="6" t="s">
        <v>595</v>
      </c>
      <c r="D74" s="6"/>
      <c r="E74" s="6"/>
      <c r="F74" s="6"/>
      <c r="G74" s="6"/>
      <c r="H74" s="6"/>
      <c r="I74" s="44"/>
      <c r="J74" s="13" t="s">
        <v>199</v>
      </c>
      <c r="K74" s="6"/>
      <c r="L74" s="6"/>
      <c r="M74" s="6"/>
      <c r="N74" s="6"/>
      <c r="O74" s="6"/>
      <c r="P74" s="6"/>
      <c r="Q74" s="6"/>
      <c r="R74" s="44"/>
    </row>
    <row r="75" spans="1:18" ht="12.75">
      <c r="A75" s="13"/>
      <c r="B75" s="205">
        <v>4</v>
      </c>
      <c r="C75" s="6" t="s">
        <v>596</v>
      </c>
      <c r="D75" s="6"/>
      <c r="E75" s="6"/>
      <c r="F75" s="6"/>
      <c r="G75" s="6"/>
      <c r="H75" s="6"/>
      <c r="I75" s="44"/>
      <c r="J75" s="13" t="s">
        <v>68</v>
      </c>
      <c r="K75" s="6"/>
      <c r="L75" s="6"/>
      <c r="M75" s="6"/>
      <c r="N75" s="6"/>
      <c r="O75" s="6"/>
      <c r="P75" s="6"/>
      <c r="Q75" s="6"/>
      <c r="R75" s="44"/>
    </row>
    <row r="76" spans="1:18" ht="12.75">
      <c r="A76" s="13"/>
      <c r="B76" s="35" t="s">
        <v>487</v>
      </c>
      <c r="C76" s="6" t="s">
        <v>597</v>
      </c>
      <c r="D76" s="6"/>
      <c r="E76" s="6"/>
      <c r="F76" s="6"/>
      <c r="G76" s="6"/>
      <c r="H76" s="6"/>
      <c r="I76" s="44"/>
      <c r="J76" s="13" t="s">
        <v>268</v>
      </c>
      <c r="K76" s="6"/>
      <c r="L76" s="6"/>
      <c r="M76" s="6"/>
      <c r="N76" s="6"/>
      <c r="O76" s="6"/>
      <c r="P76" s="6"/>
      <c r="Q76" s="6"/>
      <c r="R76" s="44"/>
    </row>
    <row r="77" spans="1:18" ht="12.75">
      <c r="A77" s="13"/>
      <c r="B77" s="205">
        <v>4</v>
      </c>
      <c r="C77" s="6"/>
      <c r="D77" s="6"/>
      <c r="E77" s="6"/>
      <c r="F77" s="6"/>
      <c r="G77" s="6"/>
      <c r="H77" s="6"/>
      <c r="I77" s="44"/>
      <c r="J77" s="13"/>
      <c r="K77" s="6"/>
      <c r="L77" s="6"/>
      <c r="M77" s="6"/>
      <c r="N77" s="6"/>
      <c r="O77" s="6"/>
      <c r="P77" s="6"/>
      <c r="Q77" s="6"/>
      <c r="R77" s="44"/>
    </row>
    <row r="78" spans="1:18" ht="12.75">
      <c r="A78" s="13"/>
      <c r="B78" s="35" t="s">
        <v>163</v>
      </c>
      <c r="C78" s="6" t="s">
        <v>6</v>
      </c>
      <c r="D78" s="6"/>
      <c r="E78" s="6"/>
      <c r="F78" s="6"/>
      <c r="G78" s="6"/>
      <c r="H78" s="6"/>
      <c r="I78" s="44"/>
      <c r="J78" s="78" t="s">
        <v>70</v>
      </c>
      <c r="K78" s="6"/>
      <c r="L78" s="6"/>
      <c r="M78" s="6"/>
      <c r="N78" s="6"/>
      <c r="O78" s="6"/>
      <c r="P78" s="6"/>
      <c r="Q78" s="6"/>
      <c r="R78" s="44"/>
    </row>
    <row r="79" spans="1:18" ht="12.75">
      <c r="A79" s="13"/>
      <c r="B79" s="205">
        <v>4</v>
      </c>
      <c r="C79" s="6" t="s">
        <v>111</v>
      </c>
      <c r="D79" s="6"/>
      <c r="E79" s="6"/>
      <c r="F79" s="6"/>
      <c r="G79" s="6"/>
      <c r="H79" s="6"/>
      <c r="I79" s="44"/>
      <c r="J79" s="78" t="s">
        <v>69</v>
      </c>
      <c r="K79" s="6"/>
      <c r="L79" s="6"/>
      <c r="M79" s="6"/>
      <c r="N79" s="6"/>
      <c r="O79" s="6"/>
      <c r="P79" s="6"/>
      <c r="Q79" s="6"/>
      <c r="R79" s="44"/>
    </row>
    <row r="80" spans="1:18" ht="12.75">
      <c r="A80" s="13"/>
      <c r="B80" s="61" t="s">
        <v>164</v>
      </c>
      <c r="C80" s="6" t="s">
        <v>7</v>
      </c>
      <c r="D80" s="6"/>
      <c r="E80" s="6"/>
      <c r="F80" s="6"/>
      <c r="G80" s="6"/>
      <c r="H80" s="6"/>
      <c r="I80" s="44"/>
      <c r="J80" s="13"/>
      <c r="K80" s="6"/>
      <c r="L80" s="6"/>
      <c r="M80" s="6"/>
      <c r="N80" s="6"/>
      <c r="O80" s="6"/>
      <c r="P80" s="6"/>
      <c r="Q80" s="6"/>
      <c r="R80" s="44"/>
    </row>
    <row r="81" spans="1:18" ht="12.75">
      <c r="A81" s="13"/>
      <c r="B81" s="6"/>
      <c r="C81" s="6"/>
      <c r="D81" s="6"/>
      <c r="E81" s="6"/>
      <c r="F81" s="6"/>
      <c r="G81" s="6"/>
      <c r="H81" s="6"/>
      <c r="I81" s="44"/>
      <c r="J81" s="64" t="s">
        <v>543</v>
      </c>
      <c r="K81" s="6"/>
      <c r="L81" s="6"/>
      <c r="M81" s="6"/>
      <c r="N81" s="6"/>
      <c r="O81" s="6"/>
      <c r="P81" s="6"/>
      <c r="Q81" s="6"/>
      <c r="R81" s="44"/>
    </row>
    <row r="82" spans="1:18" ht="12.75">
      <c r="A82" s="13"/>
      <c r="B82" s="6"/>
      <c r="C82" s="6" t="s">
        <v>113</v>
      </c>
      <c r="D82" s="6"/>
      <c r="E82" s="6"/>
      <c r="F82" s="6"/>
      <c r="G82" s="6"/>
      <c r="H82" s="6"/>
      <c r="I82" s="44"/>
      <c r="J82" s="13" t="s">
        <v>553</v>
      </c>
      <c r="K82" s="6"/>
      <c r="L82" s="6"/>
      <c r="M82" s="6"/>
      <c r="N82" s="6"/>
      <c r="O82" s="6"/>
      <c r="P82" s="6"/>
      <c r="Q82" s="6"/>
      <c r="R82" s="44"/>
    </row>
    <row r="83" spans="1:18" ht="12.75">
      <c r="A83" s="13"/>
      <c r="B83" s="6"/>
      <c r="C83" s="6" t="s">
        <v>112</v>
      </c>
      <c r="D83" s="6"/>
      <c r="E83" s="6"/>
      <c r="F83" s="6"/>
      <c r="G83" s="6"/>
      <c r="H83" s="6"/>
      <c r="I83" s="44"/>
      <c r="J83" s="13" t="s">
        <v>382</v>
      </c>
      <c r="K83" s="6"/>
      <c r="L83" s="6"/>
      <c r="M83" s="6"/>
      <c r="N83" s="6"/>
      <c r="O83" s="6"/>
      <c r="P83" s="6"/>
      <c r="Q83" s="6"/>
      <c r="R83" s="44"/>
    </row>
    <row r="84" spans="1:18" ht="12.75">
      <c r="A84" s="13"/>
      <c r="B84" s="9" t="s">
        <v>543</v>
      </c>
      <c r="C84" s="6"/>
      <c r="D84" s="6"/>
      <c r="E84" s="6"/>
      <c r="F84" s="6"/>
      <c r="G84" s="6"/>
      <c r="H84" s="6"/>
      <c r="I84" s="44"/>
      <c r="J84" s="13" t="s">
        <v>383</v>
      </c>
      <c r="K84" s="6"/>
      <c r="L84" s="6"/>
      <c r="M84" s="6"/>
      <c r="N84" s="6"/>
      <c r="O84" s="6"/>
      <c r="P84" s="6"/>
      <c r="Q84" s="6"/>
      <c r="R84" s="44"/>
    </row>
    <row r="85" spans="1:18" ht="12.75">
      <c r="A85" s="13"/>
      <c r="B85" s="6"/>
      <c r="C85" s="6"/>
      <c r="D85" s="6"/>
      <c r="E85" s="6"/>
      <c r="F85" s="6"/>
      <c r="G85" s="6"/>
      <c r="H85" s="6"/>
      <c r="I85" s="44"/>
      <c r="J85" s="13" t="s">
        <v>144</v>
      </c>
      <c r="K85" s="6"/>
      <c r="L85" s="6"/>
      <c r="M85" s="6"/>
      <c r="N85" s="6"/>
      <c r="O85" s="6"/>
      <c r="P85" s="6"/>
      <c r="Q85" s="6"/>
      <c r="R85" s="44"/>
    </row>
    <row r="86" spans="1:18" ht="12.75">
      <c r="A86" s="13"/>
      <c r="B86" s="205">
        <v>1</v>
      </c>
      <c r="C86" s="6" t="s">
        <v>185</v>
      </c>
      <c r="D86" s="6"/>
      <c r="E86" s="6"/>
      <c r="F86" s="6"/>
      <c r="G86" s="6"/>
      <c r="H86" s="6"/>
      <c r="I86" s="44"/>
      <c r="J86" s="13" t="s">
        <v>145</v>
      </c>
      <c r="K86" s="6"/>
      <c r="L86" s="6"/>
      <c r="M86" s="6"/>
      <c r="N86" s="6"/>
      <c r="O86" s="6"/>
      <c r="P86" s="6"/>
      <c r="Q86" s="6"/>
      <c r="R86" s="44"/>
    </row>
    <row r="87" spans="1:18" ht="12.75">
      <c r="A87" s="13"/>
      <c r="B87" s="236" t="s">
        <v>487</v>
      </c>
      <c r="C87" s="6" t="s">
        <v>424</v>
      </c>
      <c r="D87" s="6"/>
      <c r="E87" s="6"/>
      <c r="F87" s="6"/>
      <c r="G87" s="6"/>
      <c r="H87" s="6"/>
      <c r="I87" s="44"/>
      <c r="J87" s="79"/>
      <c r="K87" s="6"/>
      <c r="L87" s="6"/>
      <c r="M87" s="6"/>
      <c r="N87" s="6"/>
      <c r="O87" s="6"/>
      <c r="P87" s="6"/>
      <c r="Q87" s="6"/>
      <c r="R87" s="44"/>
    </row>
    <row r="88" spans="1:18" ht="12.75">
      <c r="A88" s="13"/>
      <c r="B88" s="205">
        <v>4</v>
      </c>
      <c r="C88" s="6" t="s">
        <v>115</v>
      </c>
      <c r="D88" s="6"/>
      <c r="E88" s="6"/>
      <c r="F88" s="6"/>
      <c r="G88" s="6"/>
      <c r="H88" s="6"/>
      <c r="I88" s="44"/>
      <c r="J88" s="72" t="s">
        <v>270</v>
      </c>
      <c r="K88" s="6"/>
      <c r="L88" s="6"/>
      <c r="M88" s="6"/>
      <c r="N88" s="6"/>
      <c r="O88" s="6"/>
      <c r="P88" s="6"/>
      <c r="Q88" s="6"/>
      <c r="R88" s="44"/>
    </row>
    <row r="89" spans="1:18" ht="12.75">
      <c r="A89" s="13"/>
      <c r="B89" s="236" t="s">
        <v>163</v>
      </c>
      <c r="C89" s="6"/>
      <c r="D89" s="6"/>
      <c r="E89" s="6"/>
      <c r="F89" s="6"/>
      <c r="G89" s="6"/>
      <c r="H89" s="6"/>
      <c r="I89" s="44"/>
      <c r="J89" s="72" t="s">
        <v>269</v>
      </c>
      <c r="K89" s="6"/>
      <c r="L89" s="6"/>
      <c r="M89" s="6"/>
      <c r="N89" s="6"/>
      <c r="O89" s="6"/>
      <c r="P89" s="6"/>
      <c r="Q89" s="6"/>
      <c r="R89" s="44"/>
    </row>
    <row r="90" spans="1:18" ht="12.75">
      <c r="A90" s="13"/>
      <c r="B90" s="205">
        <v>4</v>
      </c>
      <c r="C90" s="6" t="s">
        <v>423</v>
      </c>
      <c r="D90" s="6"/>
      <c r="E90" s="6"/>
      <c r="F90" s="6"/>
      <c r="G90" s="6"/>
      <c r="H90" s="6"/>
      <c r="I90" s="44"/>
      <c r="J90" s="72" t="s">
        <v>272</v>
      </c>
      <c r="K90" s="6"/>
      <c r="L90" s="6"/>
      <c r="M90" s="6"/>
      <c r="N90" s="6"/>
      <c r="O90" s="6"/>
      <c r="P90" s="6"/>
      <c r="Q90" s="6"/>
      <c r="R90" s="44"/>
    </row>
    <row r="91" spans="1:18" ht="12.75">
      <c r="A91" s="13"/>
      <c r="B91" s="61" t="s">
        <v>164</v>
      </c>
      <c r="C91" s="6" t="s">
        <v>116</v>
      </c>
      <c r="D91" s="6"/>
      <c r="E91" s="6"/>
      <c r="F91" s="6"/>
      <c r="G91" s="6"/>
      <c r="H91" s="6"/>
      <c r="I91" s="44"/>
      <c r="J91" s="72" t="s">
        <v>271</v>
      </c>
      <c r="K91" s="6"/>
      <c r="L91" s="6"/>
      <c r="M91" s="6"/>
      <c r="N91" s="6"/>
      <c r="O91" s="6"/>
      <c r="P91" s="6"/>
      <c r="Q91" s="6"/>
      <c r="R91" s="44"/>
    </row>
    <row r="92" spans="1:18" ht="12.75">
      <c r="A92" s="13"/>
      <c r="B92" s="6"/>
      <c r="C92" s="6"/>
      <c r="D92" s="6"/>
      <c r="E92" s="6"/>
      <c r="F92" s="6"/>
      <c r="G92" s="6"/>
      <c r="H92" s="6"/>
      <c r="I92" s="44"/>
      <c r="J92" s="72" t="s">
        <v>387</v>
      </c>
      <c r="K92" s="61"/>
      <c r="L92" s="6"/>
      <c r="M92" s="6"/>
      <c r="N92" s="6"/>
      <c r="O92" s="6"/>
      <c r="P92" s="6"/>
      <c r="Q92" s="6"/>
      <c r="R92" s="44"/>
    </row>
    <row r="93" spans="1:18" ht="12.75">
      <c r="A93" s="13"/>
      <c r="B93" s="6"/>
      <c r="C93" s="6" t="s">
        <v>114</v>
      </c>
      <c r="D93" s="6"/>
      <c r="E93" s="6"/>
      <c r="F93" s="6"/>
      <c r="G93" s="6"/>
      <c r="H93" s="6"/>
      <c r="I93" s="44"/>
      <c r="J93" s="72" t="s">
        <v>244</v>
      </c>
      <c r="K93" s="61"/>
      <c r="L93" s="6"/>
      <c r="M93" s="6"/>
      <c r="N93" s="6"/>
      <c r="O93" s="6"/>
      <c r="P93" s="6"/>
      <c r="Q93" s="6"/>
      <c r="R93" s="44"/>
    </row>
    <row r="94" spans="1:18" ht="12.75">
      <c r="A94" s="13"/>
      <c r="B94" s="6"/>
      <c r="C94" s="6"/>
      <c r="D94" s="6"/>
      <c r="E94" s="6"/>
      <c r="F94" s="6"/>
      <c r="G94" s="6"/>
      <c r="H94" s="6"/>
      <c r="I94" s="44"/>
      <c r="J94" s="79"/>
      <c r="K94" s="61"/>
      <c r="L94" s="6"/>
      <c r="M94" s="6"/>
      <c r="N94" s="6"/>
      <c r="O94" s="6"/>
      <c r="P94" s="6"/>
      <c r="Q94" s="6"/>
      <c r="R94" s="44"/>
    </row>
    <row r="95" spans="1:18" ht="12.75">
      <c r="A95" s="13"/>
      <c r="B95" s="6"/>
      <c r="C95" s="6" t="s">
        <v>8</v>
      </c>
      <c r="D95" s="6"/>
      <c r="E95" s="6"/>
      <c r="F95" s="6"/>
      <c r="G95" s="6"/>
      <c r="H95" s="6"/>
      <c r="I95" s="44"/>
      <c r="J95" s="64" t="s">
        <v>489</v>
      </c>
      <c r="K95" s="61"/>
      <c r="L95" s="6"/>
      <c r="M95" s="6"/>
      <c r="N95" s="6"/>
      <c r="O95" s="6"/>
      <c r="P95" s="6"/>
      <c r="Q95" s="6"/>
      <c r="R95" s="44"/>
    </row>
    <row r="96" spans="1:18" ht="12.75">
      <c r="A96" s="13"/>
      <c r="B96" s="6"/>
      <c r="C96" s="6" t="s">
        <v>9</v>
      </c>
      <c r="D96" s="6"/>
      <c r="E96" s="6"/>
      <c r="F96" s="6"/>
      <c r="G96" s="6"/>
      <c r="H96" s="6"/>
      <c r="I96" s="44"/>
      <c r="J96" s="13"/>
      <c r="K96" s="6"/>
      <c r="L96" s="6"/>
      <c r="M96" s="6"/>
      <c r="N96" s="6"/>
      <c r="O96" s="6"/>
      <c r="P96" s="6"/>
      <c r="Q96" s="6"/>
      <c r="R96" s="44"/>
    </row>
    <row r="97" spans="1:18" ht="12.75">
      <c r="A97" s="13"/>
      <c r="B97" s="6"/>
      <c r="C97" s="6"/>
      <c r="D97" s="6"/>
      <c r="E97" s="6"/>
      <c r="F97" s="6"/>
      <c r="G97" s="6"/>
      <c r="H97" s="6"/>
      <c r="I97" s="44"/>
      <c r="J97" s="13" t="s">
        <v>384</v>
      </c>
      <c r="K97" s="6"/>
      <c r="L97" s="6"/>
      <c r="M97" s="6"/>
      <c r="N97" s="6"/>
      <c r="O97" s="6"/>
      <c r="P97" s="6"/>
      <c r="Q97" s="6"/>
      <c r="R97" s="44"/>
    </row>
    <row r="98" spans="1:18" ht="12.75">
      <c r="A98" s="13"/>
      <c r="B98" s="9" t="s">
        <v>425</v>
      </c>
      <c r="C98" s="6"/>
      <c r="D98" s="6"/>
      <c r="E98" s="6"/>
      <c r="F98" s="6"/>
      <c r="G98" s="6"/>
      <c r="H98" s="6"/>
      <c r="I98" s="44"/>
      <c r="J98" s="13" t="s">
        <v>532</v>
      </c>
      <c r="K98" s="6"/>
      <c r="L98" s="6"/>
      <c r="M98" s="6"/>
      <c r="N98" s="6"/>
      <c r="O98" s="6"/>
      <c r="P98" s="6"/>
      <c r="Q98" s="6"/>
      <c r="R98" s="44"/>
    </row>
    <row r="99" spans="1:18" ht="12.75">
      <c r="A99" s="13"/>
      <c r="B99" s="6"/>
      <c r="C99" s="6"/>
      <c r="D99" s="6"/>
      <c r="E99" s="6"/>
      <c r="F99" s="6"/>
      <c r="G99" s="6"/>
      <c r="H99" s="6"/>
      <c r="I99" s="44"/>
      <c r="J99" s="13" t="s">
        <v>224</v>
      </c>
      <c r="K99" s="6"/>
      <c r="L99" s="6"/>
      <c r="M99" s="6"/>
      <c r="N99" s="6"/>
      <c r="O99" s="6"/>
      <c r="P99" s="6"/>
      <c r="Q99" s="6"/>
      <c r="R99" s="44"/>
    </row>
    <row r="100" spans="1:18" ht="12.75">
      <c r="A100" s="13"/>
      <c r="B100" s="6"/>
      <c r="C100" s="6" t="s">
        <v>10</v>
      </c>
      <c r="D100" s="6"/>
      <c r="E100" s="6"/>
      <c r="F100" s="6"/>
      <c r="G100" s="6"/>
      <c r="H100" s="6"/>
      <c r="I100" s="44"/>
      <c r="J100" s="13" t="s">
        <v>223</v>
      </c>
      <c r="K100" s="6"/>
      <c r="L100" s="6"/>
      <c r="M100" s="6"/>
      <c r="N100" s="6"/>
      <c r="O100" s="6"/>
      <c r="P100" s="6"/>
      <c r="Q100" s="6"/>
      <c r="R100" s="44"/>
    </row>
    <row r="101" spans="1:18" ht="12.75">
      <c r="A101" s="13"/>
      <c r="B101" s="6"/>
      <c r="C101" s="6" t="s">
        <v>633</v>
      </c>
      <c r="D101" s="6"/>
      <c r="E101" s="6"/>
      <c r="F101" s="6"/>
      <c r="G101" s="6"/>
      <c r="H101" s="6"/>
      <c r="I101" s="44"/>
      <c r="J101" s="13" t="s">
        <v>385</v>
      </c>
      <c r="K101" s="6"/>
      <c r="L101" s="6"/>
      <c r="M101" s="6"/>
      <c r="N101" s="6"/>
      <c r="O101" s="6"/>
      <c r="P101" s="6"/>
      <c r="Q101" s="6"/>
      <c r="R101" s="44"/>
    </row>
    <row r="102" spans="1:18" ht="12.75">
      <c r="A102" s="13"/>
      <c r="B102" s="206">
        <v>4</v>
      </c>
      <c r="C102" s="6" t="s">
        <v>264</v>
      </c>
      <c r="D102" s="6"/>
      <c r="E102" s="6"/>
      <c r="F102" s="6"/>
      <c r="G102" s="6"/>
      <c r="H102" s="6"/>
      <c r="I102" s="44"/>
      <c r="J102" s="13" t="s">
        <v>353</v>
      </c>
      <c r="K102" s="6"/>
      <c r="L102" s="6"/>
      <c r="M102" s="6"/>
      <c r="N102" s="6"/>
      <c r="O102" s="6"/>
      <c r="P102" s="6"/>
      <c r="Q102" s="6"/>
      <c r="R102" s="44"/>
    </row>
    <row r="103" spans="1:18" ht="12.75">
      <c r="A103" s="13"/>
      <c r="B103" s="112" t="s">
        <v>487</v>
      </c>
      <c r="C103" s="6"/>
      <c r="D103" s="6"/>
      <c r="E103" s="6"/>
      <c r="F103" s="6"/>
      <c r="G103" s="6"/>
      <c r="H103" s="6"/>
      <c r="I103" s="44"/>
      <c r="J103" s="13" t="s">
        <v>354</v>
      </c>
      <c r="K103" s="6"/>
      <c r="L103" s="6"/>
      <c r="M103" s="6"/>
      <c r="N103" s="6"/>
      <c r="O103" s="6"/>
      <c r="P103" s="6"/>
      <c r="Q103" s="6"/>
      <c r="R103" s="44"/>
    </row>
    <row r="104" spans="1:18" ht="12.75">
      <c r="A104" s="13"/>
      <c r="B104" s="206">
        <v>4</v>
      </c>
      <c r="C104" s="6" t="s">
        <v>426</v>
      </c>
      <c r="D104" s="6"/>
      <c r="E104" s="6"/>
      <c r="F104" s="6"/>
      <c r="G104" s="6"/>
      <c r="H104" s="6"/>
      <c r="I104" s="44"/>
      <c r="J104" s="13" t="s">
        <v>355</v>
      </c>
      <c r="K104" s="6"/>
      <c r="L104" s="6"/>
      <c r="M104" s="6"/>
      <c r="N104" s="6"/>
      <c r="O104" s="6"/>
      <c r="P104" s="6"/>
      <c r="Q104" s="6"/>
      <c r="R104" s="44"/>
    </row>
    <row r="105" spans="1:18" ht="12.75">
      <c r="A105" s="13"/>
      <c r="B105" s="226" t="s">
        <v>163</v>
      </c>
      <c r="C105" s="6" t="s">
        <v>507</v>
      </c>
      <c r="D105" s="6"/>
      <c r="E105" s="6"/>
      <c r="F105" s="6"/>
      <c r="G105" s="6"/>
      <c r="H105" s="6"/>
      <c r="I105" s="44"/>
      <c r="J105" s="13"/>
      <c r="K105" s="6"/>
      <c r="L105" s="6"/>
      <c r="M105" s="6"/>
      <c r="N105" s="6"/>
      <c r="O105" s="6"/>
      <c r="P105" s="6"/>
      <c r="Q105" s="6"/>
      <c r="R105" s="44"/>
    </row>
    <row r="106" spans="1:18" ht="12.75">
      <c r="A106" s="13"/>
      <c r="B106" s="206">
        <v>6</v>
      </c>
      <c r="C106" s="6"/>
      <c r="D106" s="6"/>
      <c r="E106" s="6"/>
      <c r="F106" s="6"/>
      <c r="G106" s="6"/>
      <c r="H106" s="6"/>
      <c r="I106" s="44"/>
      <c r="J106" s="13" t="s">
        <v>649</v>
      </c>
      <c r="K106" s="6"/>
      <c r="L106" s="6"/>
      <c r="M106" s="6"/>
      <c r="N106" s="6"/>
      <c r="O106" s="6"/>
      <c r="P106" s="6"/>
      <c r="Q106" s="6"/>
      <c r="R106" s="44"/>
    </row>
    <row r="107" spans="1:18" ht="12.75">
      <c r="A107" s="13"/>
      <c r="B107" s="227" t="s">
        <v>164</v>
      </c>
      <c r="C107" s="6" t="s">
        <v>648</v>
      </c>
      <c r="D107" s="6"/>
      <c r="E107" s="6"/>
      <c r="F107" s="6"/>
      <c r="G107" s="6"/>
      <c r="H107" s="6"/>
      <c r="I107" s="44"/>
      <c r="J107" s="13" t="s">
        <v>356</v>
      </c>
      <c r="K107" s="6"/>
      <c r="L107" s="6"/>
      <c r="M107" s="6"/>
      <c r="N107" s="6"/>
      <c r="O107" s="6"/>
      <c r="P107" s="6"/>
      <c r="Q107" s="6"/>
      <c r="R107" s="44"/>
    </row>
    <row r="108" spans="1:18" ht="12.75">
      <c r="A108" s="13"/>
      <c r="B108" s="6"/>
      <c r="C108" s="6" t="s">
        <v>11</v>
      </c>
      <c r="D108" s="6"/>
      <c r="E108" s="6"/>
      <c r="F108" s="6"/>
      <c r="G108" s="6"/>
      <c r="H108" s="6"/>
      <c r="I108" s="44"/>
      <c r="J108" s="13" t="s">
        <v>576</v>
      </c>
      <c r="K108" s="6"/>
      <c r="L108" s="6"/>
      <c r="M108" s="6"/>
      <c r="N108" s="6"/>
      <c r="O108" s="6"/>
      <c r="P108" s="6"/>
      <c r="Q108" s="6"/>
      <c r="R108" s="44"/>
    </row>
    <row r="109" spans="1:18" ht="12.75">
      <c r="A109" s="13"/>
      <c r="B109" s="6"/>
      <c r="C109" s="6"/>
      <c r="D109" s="6"/>
      <c r="E109" s="6"/>
      <c r="F109" s="6"/>
      <c r="G109" s="6"/>
      <c r="H109" s="6"/>
      <c r="I109" s="44"/>
      <c r="J109" s="131" t="s">
        <v>173</v>
      </c>
      <c r="K109" s="6"/>
      <c r="L109" s="6"/>
      <c r="M109" s="6"/>
      <c r="N109" s="6"/>
      <c r="O109" s="6"/>
      <c r="P109" s="6"/>
      <c r="Q109" s="6"/>
      <c r="R109" s="44"/>
    </row>
    <row r="110" spans="1:18" ht="12.75">
      <c r="A110" s="13"/>
      <c r="B110" s="6"/>
      <c r="C110" s="151" t="s">
        <v>569</v>
      </c>
      <c r="D110" s="6"/>
      <c r="E110" s="6"/>
      <c r="F110" s="6"/>
      <c r="G110" s="6"/>
      <c r="H110" s="6"/>
      <c r="I110" s="44"/>
      <c r="J110" s="78"/>
      <c r="K110" s="6"/>
      <c r="L110" s="6"/>
      <c r="M110" s="6"/>
      <c r="N110" s="6"/>
      <c r="O110" s="6"/>
      <c r="P110" s="6"/>
      <c r="Q110" s="6"/>
      <c r="R110" s="44"/>
    </row>
    <row r="111" spans="1:18" ht="12.75">
      <c r="A111" s="2"/>
      <c r="B111" s="3"/>
      <c r="C111" s="152" t="s">
        <v>570</v>
      </c>
      <c r="D111" s="3"/>
      <c r="E111" s="3"/>
      <c r="F111" s="3"/>
      <c r="G111" s="3"/>
      <c r="H111" s="3"/>
      <c r="I111" s="49"/>
      <c r="J111" s="103" t="s">
        <v>196</v>
      </c>
      <c r="K111" s="3"/>
      <c r="L111" s="3"/>
      <c r="M111" s="3"/>
      <c r="N111" s="3"/>
      <c r="O111" s="3"/>
      <c r="P111" s="3"/>
      <c r="Q111" s="3"/>
      <c r="R111" s="164"/>
    </row>
    <row r="112" ht="12.75" customHeight="1"/>
  </sheetData>
  <sheetProtection/>
  <mergeCells count="8">
    <mergeCell ref="N36:Q36"/>
    <mergeCell ref="J1:R1"/>
    <mergeCell ref="K25:M25"/>
    <mergeCell ref="O25:Q25"/>
    <mergeCell ref="O33:Q33"/>
    <mergeCell ref="D3:F3"/>
    <mergeCell ref="D5:F5"/>
    <mergeCell ref="D7:F7"/>
  </mergeCells>
  <printOptions/>
  <pageMargins left="0.75" right="0.75" top="0.25" bottom="0.85" header="0.5" footer="0"/>
  <pageSetup horizontalDpi="1200" verticalDpi="1200" orientation="portrait" r:id="rId1"/>
  <headerFooter alignWithMargins="0">
    <oddFooter>&amp;LBIOLOGY TECH NOTE-14 (FY16)
&amp;C&amp;A&amp;RPage &amp;P</oddFooter>
  </headerFooter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63"/>
  <sheetViews>
    <sheetView showGridLines="0" zoomScale="110" zoomScaleNormal="110" zoomScalePageLayoutView="0" workbookViewId="0" topLeftCell="A1">
      <selection activeCell="N17" sqref="N17"/>
    </sheetView>
  </sheetViews>
  <sheetFormatPr defaultColWidth="9.140625" defaultRowHeight="12.75"/>
  <cols>
    <col min="9" max="9" width="11.7109375" style="0" customWidth="1"/>
    <col min="18" max="18" width="12.140625" style="0" customWidth="1"/>
  </cols>
  <sheetData>
    <row r="1" spans="1:18" ht="17.25">
      <c r="A1" s="52" t="s">
        <v>780</v>
      </c>
      <c r="B1" s="53"/>
      <c r="C1" s="53"/>
      <c r="D1" s="53"/>
      <c r="E1" s="53"/>
      <c r="F1" s="53"/>
      <c r="G1" s="53"/>
      <c r="H1" s="53"/>
      <c r="I1" s="54"/>
      <c r="J1" s="286" t="s">
        <v>781</v>
      </c>
      <c r="K1" s="287"/>
      <c r="L1" s="287"/>
      <c r="M1" s="287"/>
      <c r="N1" s="287"/>
      <c r="O1" s="287"/>
      <c r="P1" s="287"/>
      <c r="Q1" s="287"/>
      <c r="R1" s="288"/>
    </row>
    <row r="2" spans="1:18" ht="12.75">
      <c r="A2" s="13"/>
      <c r="B2" s="7" t="s">
        <v>123</v>
      </c>
      <c r="C2" s="300" t="s">
        <v>695</v>
      </c>
      <c r="D2" s="290"/>
      <c r="E2" s="291"/>
      <c r="F2" s="7" t="s">
        <v>484</v>
      </c>
      <c r="G2" s="205">
        <v>2345</v>
      </c>
      <c r="H2" s="207" t="s">
        <v>713</v>
      </c>
      <c r="I2" s="244" t="s">
        <v>722</v>
      </c>
      <c r="J2" s="13" t="s">
        <v>169</v>
      </c>
      <c r="K2" s="6"/>
      <c r="L2" s="6"/>
      <c r="M2" s="6"/>
      <c r="N2" s="6"/>
      <c r="O2" s="6"/>
      <c r="P2" s="6"/>
      <c r="Q2" s="6"/>
      <c r="R2" s="44"/>
    </row>
    <row r="3" spans="1:18" ht="12.75">
      <c r="A3" s="13"/>
      <c r="B3" s="6"/>
      <c r="C3" s="6"/>
      <c r="D3" s="6"/>
      <c r="E3" s="6"/>
      <c r="F3" s="6"/>
      <c r="G3" s="58" t="s">
        <v>79</v>
      </c>
      <c r="H3" s="58" t="s">
        <v>545</v>
      </c>
      <c r="I3" s="44"/>
      <c r="J3" s="13" t="s">
        <v>657</v>
      </c>
      <c r="K3" s="6"/>
      <c r="L3" s="6"/>
      <c r="M3" s="6"/>
      <c r="N3" s="6"/>
      <c r="O3" s="6"/>
      <c r="P3" s="6"/>
      <c r="Q3" s="6"/>
      <c r="R3" s="44"/>
    </row>
    <row r="4" spans="1:18" ht="12.75">
      <c r="A4" s="13"/>
      <c r="B4" s="7" t="s">
        <v>124</v>
      </c>
      <c r="C4" s="300" t="s">
        <v>696</v>
      </c>
      <c r="D4" s="290"/>
      <c r="E4" s="291"/>
      <c r="F4" s="55" t="s">
        <v>80</v>
      </c>
      <c r="G4" s="229">
        <v>12</v>
      </c>
      <c r="H4" s="229">
        <v>20</v>
      </c>
      <c r="I4" s="168" t="s">
        <v>289</v>
      </c>
      <c r="J4" s="13" t="s">
        <v>422</v>
      </c>
      <c r="K4" s="6"/>
      <c r="L4" s="6"/>
      <c r="M4" s="6"/>
      <c r="N4" s="6"/>
      <c r="O4" s="6"/>
      <c r="P4" s="6"/>
      <c r="Q4" s="6"/>
      <c r="R4" s="44"/>
    </row>
    <row r="5" spans="1:18" ht="12.75">
      <c r="A5" s="13"/>
      <c r="B5" s="6"/>
      <c r="C5" s="6"/>
      <c r="D5" s="6"/>
      <c r="E5" s="6"/>
      <c r="F5" s="7" t="s">
        <v>81</v>
      </c>
      <c r="G5" s="229">
        <v>400</v>
      </c>
      <c r="H5" s="229">
        <v>400</v>
      </c>
      <c r="I5" s="168" t="s">
        <v>289</v>
      </c>
      <c r="J5" s="13" t="s">
        <v>63</v>
      </c>
      <c r="K5" s="6"/>
      <c r="L5" s="6"/>
      <c r="M5" s="6"/>
      <c r="N5" s="6"/>
      <c r="O5" s="6"/>
      <c r="P5" s="6"/>
      <c r="Q5" s="6"/>
      <c r="R5" s="44"/>
    </row>
    <row r="6" spans="1:18" ht="12.75">
      <c r="A6" s="13"/>
      <c r="B6" s="55" t="s">
        <v>485</v>
      </c>
      <c r="C6" s="301">
        <v>42324</v>
      </c>
      <c r="D6" s="296"/>
      <c r="E6" s="297"/>
      <c r="F6" s="55" t="s">
        <v>490</v>
      </c>
      <c r="G6" s="188">
        <f>IF(G4=" "," ",(G4*G5)/43560)</f>
        <v>0.11019283746556474</v>
      </c>
      <c r="H6" s="188">
        <f>IF(H4=" "," ",(H4*H5)/43560)</f>
        <v>0.18365472910927455</v>
      </c>
      <c r="I6" s="44"/>
      <c r="J6" s="13" t="s">
        <v>168</v>
      </c>
      <c r="K6" s="6"/>
      <c r="L6" s="6"/>
      <c r="M6" s="6"/>
      <c r="N6" s="6"/>
      <c r="O6" s="6"/>
      <c r="P6" s="6"/>
      <c r="Q6" s="6"/>
      <c r="R6" s="44"/>
    </row>
    <row r="7" spans="1:18" ht="12.75">
      <c r="A7" s="13"/>
      <c r="B7" s="6"/>
      <c r="C7" s="55"/>
      <c r="D7" s="19"/>
      <c r="E7" s="56"/>
      <c r="F7" s="6"/>
      <c r="G7" s="163"/>
      <c r="H7" s="74"/>
      <c r="I7" s="44"/>
      <c r="J7" s="13" t="s">
        <v>624</v>
      </c>
      <c r="K7" s="6"/>
      <c r="L7" s="6"/>
      <c r="M7" s="6"/>
      <c r="N7" s="6"/>
      <c r="O7" s="6"/>
      <c r="P7" s="6"/>
      <c r="Q7" s="6"/>
      <c r="R7" s="44"/>
    </row>
    <row r="8" spans="1:18" ht="12.75" customHeight="1">
      <c r="A8" s="307"/>
      <c r="B8" s="308"/>
      <c r="C8" s="308"/>
      <c r="D8" s="308"/>
      <c r="E8" s="308"/>
      <c r="F8" s="308"/>
      <c r="G8" s="308"/>
      <c r="H8" s="308"/>
      <c r="I8" s="309"/>
      <c r="J8" s="13"/>
      <c r="K8" s="6"/>
      <c r="L8" s="6"/>
      <c r="M8" s="6"/>
      <c r="N8" s="6"/>
      <c r="O8" s="6"/>
      <c r="P8" s="6"/>
      <c r="Q8" s="6"/>
      <c r="R8" s="44"/>
    </row>
    <row r="9" spans="1:18" ht="12.75" customHeight="1">
      <c r="A9" s="307"/>
      <c r="B9" s="308"/>
      <c r="C9" s="308"/>
      <c r="D9" s="308"/>
      <c r="E9" s="308"/>
      <c r="F9" s="308"/>
      <c r="G9" s="308"/>
      <c r="H9" s="308"/>
      <c r="I9" s="309"/>
      <c r="J9" s="78" t="s">
        <v>167</v>
      </c>
      <c r="K9" s="6"/>
      <c r="L9" s="6"/>
      <c r="M9" s="6"/>
      <c r="N9" s="6"/>
      <c r="O9" s="6"/>
      <c r="P9" s="6"/>
      <c r="Q9" s="6"/>
      <c r="R9" s="44"/>
    </row>
    <row r="10" spans="1:18" ht="12.75">
      <c r="A10" s="13"/>
      <c r="B10" s="9" t="s">
        <v>706</v>
      </c>
      <c r="C10" s="6"/>
      <c r="D10" s="6"/>
      <c r="E10" s="6"/>
      <c r="F10" s="6"/>
      <c r="G10" s="6"/>
      <c r="H10" s="6"/>
      <c r="I10" s="44"/>
      <c r="J10" s="13"/>
      <c r="K10" s="6"/>
      <c r="L10" s="6"/>
      <c r="M10" s="6"/>
      <c r="N10" s="6"/>
      <c r="O10" s="6"/>
      <c r="P10" s="6"/>
      <c r="Q10" s="6"/>
      <c r="R10" s="44"/>
    </row>
    <row r="11" spans="1:18" ht="12.75">
      <c r="A11" s="13"/>
      <c r="B11" s="6"/>
      <c r="C11" s="6"/>
      <c r="D11" s="6"/>
      <c r="E11" s="6"/>
      <c r="F11" s="6"/>
      <c r="G11" s="6"/>
      <c r="H11" s="6"/>
      <c r="I11" s="44"/>
      <c r="J11" s="64" t="s">
        <v>170</v>
      </c>
      <c r="K11" s="6"/>
      <c r="L11" s="6"/>
      <c r="M11" s="6"/>
      <c r="N11" s="6"/>
      <c r="O11" s="6"/>
      <c r="P11" s="6"/>
      <c r="Q11" s="6"/>
      <c r="R11" s="44"/>
    </row>
    <row r="12" spans="1:18" ht="12.75">
      <c r="A12" s="57" t="s">
        <v>544</v>
      </c>
      <c r="B12" s="58" t="s">
        <v>545</v>
      </c>
      <c r="C12" s="198" t="s">
        <v>768</v>
      </c>
      <c r="D12" s="6"/>
      <c r="E12" s="6"/>
      <c r="F12" s="6"/>
      <c r="G12" s="6"/>
      <c r="H12" s="6"/>
      <c r="I12" s="44"/>
      <c r="J12" s="13" t="s">
        <v>421</v>
      </c>
      <c r="K12" s="6"/>
      <c r="L12" s="6"/>
      <c r="M12" s="6"/>
      <c r="N12" s="6"/>
      <c r="O12" s="6"/>
      <c r="P12" s="6"/>
      <c r="Q12" s="6"/>
      <c r="R12" s="44"/>
    </row>
    <row r="13" spans="1:18" ht="12.75">
      <c r="A13" s="205">
        <v>1</v>
      </c>
      <c r="B13" s="205">
        <v>2</v>
      </c>
      <c r="C13" s="198" t="s">
        <v>770</v>
      </c>
      <c r="D13" s="6"/>
      <c r="E13" s="6"/>
      <c r="F13" s="6"/>
      <c r="G13" s="6"/>
      <c r="H13" s="6"/>
      <c r="I13" s="44"/>
      <c r="J13" s="13" t="s">
        <v>472</v>
      </c>
      <c r="K13" s="6"/>
      <c r="L13" s="6"/>
      <c r="M13" s="6"/>
      <c r="N13" s="6"/>
      <c r="O13" s="6"/>
      <c r="P13" s="6"/>
      <c r="Q13" s="6"/>
      <c r="R13" s="44"/>
    </row>
    <row r="14" spans="1:18" ht="12.75">
      <c r="A14" s="59" t="s">
        <v>487</v>
      </c>
      <c r="B14" s="35" t="s">
        <v>487</v>
      </c>
      <c r="C14" s="228" t="s">
        <v>769</v>
      </c>
      <c r="D14" s="228"/>
      <c r="E14" s="6"/>
      <c r="F14" s="6"/>
      <c r="G14" s="6"/>
      <c r="H14" s="6"/>
      <c r="I14" s="44"/>
      <c r="J14" s="13" t="s">
        <v>363</v>
      </c>
      <c r="K14" s="6"/>
      <c r="L14" s="6"/>
      <c r="M14" s="6"/>
      <c r="N14" s="6"/>
      <c r="O14" s="6"/>
      <c r="P14" s="6"/>
      <c r="Q14" s="6"/>
      <c r="R14" s="44"/>
    </row>
    <row r="15" spans="1:18" ht="12.75">
      <c r="A15" s="205">
        <v>3</v>
      </c>
      <c r="B15" s="205">
        <v>3</v>
      </c>
      <c r="C15" s="6"/>
      <c r="D15" s="6"/>
      <c r="E15" s="6"/>
      <c r="F15" s="6"/>
      <c r="G15" s="6"/>
      <c r="H15" s="6"/>
      <c r="I15" s="44"/>
      <c r="J15" s="13" t="s">
        <v>64</v>
      </c>
      <c r="K15" s="6"/>
      <c r="L15" s="6"/>
      <c r="M15" s="6"/>
      <c r="N15" s="6"/>
      <c r="O15" s="6"/>
      <c r="P15" s="6"/>
      <c r="Q15" s="6"/>
      <c r="R15" s="44"/>
    </row>
    <row r="16" spans="1:18" ht="12.75">
      <c r="A16" s="59" t="s">
        <v>163</v>
      </c>
      <c r="B16" s="35" t="s">
        <v>163</v>
      </c>
      <c r="C16" s="198" t="s">
        <v>767</v>
      </c>
      <c r="D16" s="6"/>
      <c r="E16" s="6"/>
      <c r="F16" s="6"/>
      <c r="G16" s="6"/>
      <c r="H16" s="6"/>
      <c r="I16" s="44"/>
      <c r="J16" s="13" t="s">
        <v>473</v>
      </c>
      <c r="K16" s="6"/>
      <c r="L16" s="6"/>
      <c r="M16" s="6"/>
      <c r="N16" s="6"/>
      <c r="O16" s="6"/>
      <c r="P16" s="6"/>
      <c r="Q16" s="6"/>
      <c r="R16" s="44"/>
    </row>
    <row r="17" spans="1:18" ht="12.75">
      <c r="A17" s="205">
        <v>4</v>
      </c>
      <c r="B17" s="205">
        <v>4</v>
      </c>
      <c r="C17" s="198" t="s">
        <v>766</v>
      </c>
      <c r="D17" s="6"/>
      <c r="E17" s="6"/>
      <c r="F17" s="6"/>
      <c r="G17" s="6"/>
      <c r="H17" s="6"/>
      <c r="I17" s="44"/>
      <c r="J17" s="13"/>
      <c r="K17" s="6"/>
      <c r="L17" s="6"/>
      <c r="M17" s="6"/>
      <c r="N17" s="6"/>
      <c r="O17" s="6"/>
      <c r="P17" s="6"/>
      <c r="Q17" s="6"/>
      <c r="R17" s="44"/>
    </row>
    <row r="18" spans="1:18" ht="12.75">
      <c r="A18" s="60" t="s">
        <v>164</v>
      </c>
      <c r="B18" s="61" t="s">
        <v>164</v>
      </c>
      <c r="C18" s="6" t="s">
        <v>590</v>
      </c>
      <c r="D18" s="6"/>
      <c r="E18" s="6"/>
      <c r="F18" s="6"/>
      <c r="G18" s="6"/>
      <c r="H18" s="6"/>
      <c r="I18" s="44"/>
      <c r="J18" s="137" t="s">
        <v>762</v>
      </c>
      <c r="K18" s="126"/>
      <c r="L18" s="126"/>
      <c r="M18" s="126"/>
      <c r="N18" s="126"/>
      <c r="O18" s="126"/>
      <c r="P18" s="126"/>
      <c r="Q18" s="6"/>
      <c r="R18" s="44"/>
    </row>
    <row r="19" spans="1:18" ht="12.75">
      <c r="A19" s="13"/>
      <c r="B19" s="6"/>
      <c r="C19" s="198" t="s">
        <v>705</v>
      </c>
      <c r="D19" s="6"/>
      <c r="E19" s="6"/>
      <c r="F19" s="6"/>
      <c r="G19" s="6"/>
      <c r="H19" s="6"/>
      <c r="I19" s="44"/>
      <c r="J19" s="79"/>
      <c r="K19" s="6"/>
      <c r="L19" s="6"/>
      <c r="M19" s="6"/>
      <c r="N19" s="6"/>
      <c r="O19" s="6"/>
      <c r="P19" s="6"/>
      <c r="Q19" s="6"/>
      <c r="R19" s="44"/>
    </row>
    <row r="20" spans="1:18" ht="12.75">
      <c r="A20" s="13"/>
      <c r="B20" s="6"/>
      <c r="C20" s="6"/>
      <c r="D20" s="6"/>
      <c r="E20" s="6"/>
      <c r="F20" s="6"/>
      <c r="G20" s="6"/>
      <c r="H20" s="6"/>
      <c r="I20" s="44"/>
      <c r="J20" s="64" t="s">
        <v>200</v>
      </c>
      <c r="K20" s="6"/>
      <c r="L20" s="6"/>
      <c r="M20" s="6"/>
      <c r="N20" s="6"/>
      <c r="O20" s="6"/>
      <c r="P20" s="6"/>
      <c r="Q20" s="6"/>
      <c r="R20" s="44"/>
    </row>
    <row r="21" spans="1:18" ht="12.75">
      <c r="A21" s="13"/>
      <c r="B21" s="9" t="s">
        <v>200</v>
      </c>
      <c r="C21" s="6"/>
      <c r="D21" s="7" t="s">
        <v>286</v>
      </c>
      <c r="E21" s="310" t="s">
        <v>771</v>
      </c>
      <c r="F21" s="311"/>
      <c r="G21" s="6"/>
      <c r="H21" s="6"/>
      <c r="I21" s="44"/>
      <c r="J21" s="13" t="s">
        <v>201</v>
      </c>
      <c r="K21" s="6"/>
      <c r="L21" s="6"/>
      <c r="M21" s="6"/>
      <c r="N21" s="6"/>
      <c r="O21" s="6"/>
      <c r="P21" s="6"/>
      <c r="Q21" s="6"/>
      <c r="R21" s="44"/>
    </row>
    <row r="22" spans="1:20" ht="12.75">
      <c r="A22" s="13"/>
      <c r="B22" s="6"/>
      <c r="C22" s="124"/>
      <c r="D22" s="7"/>
      <c r="E22" s="6"/>
      <c r="F22" s="6"/>
      <c r="G22" s="6"/>
      <c r="H22" s="142"/>
      <c r="I22" s="44"/>
      <c r="J22" s="13" t="s">
        <v>202</v>
      </c>
      <c r="K22" s="6"/>
      <c r="L22" s="6"/>
      <c r="M22" s="6"/>
      <c r="N22" s="6"/>
      <c r="O22" s="6"/>
      <c r="P22" s="6"/>
      <c r="Q22" s="6"/>
      <c r="R22" s="44"/>
      <c r="S22" s="139"/>
      <c r="T22" s="136"/>
    </row>
    <row r="23" spans="1:18" ht="12.75">
      <c r="A23" s="13"/>
      <c r="B23" s="6"/>
      <c r="C23" s="124"/>
      <c r="D23" s="7" t="s">
        <v>287</v>
      </c>
      <c r="E23" s="310" t="s">
        <v>772</v>
      </c>
      <c r="F23" s="311"/>
      <c r="G23" s="7" t="s">
        <v>288</v>
      </c>
      <c r="H23" s="230">
        <v>120</v>
      </c>
      <c r="I23" s="44"/>
      <c r="J23" s="13" t="s">
        <v>65</v>
      </c>
      <c r="K23" s="6"/>
      <c r="L23" s="6"/>
      <c r="M23" s="6"/>
      <c r="N23" s="6"/>
      <c r="O23" s="6"/>
      <c r="P23" s="6"/>
      <c r="Q23" s="6"/>
      <c r="R23" s="44"/>
    </row>
    <row r="24" spans="1:18" ht="12.75">
      <c r="A24" s="13"/>
      <c r="B24" s="9"/>
      <c r="C24" s="6"/>
      <c r="D24" s="7"/>
      <c r="E24" s="6"/>
      <c r="F24" s="6"/>
      <c r="G24" s="6"/>
      <c r="H24" s="58" t="s">
        <v>289</v>
      </c>
      <c r="I24" s="44"/>
      <c r="J24" s="13" t="s">
        <v>203</v>
      </c>
      <c r="K24" s="6"/>
      <c r="L24" s="6"/>
      <c r="M24" s="6"/>
      <c r="N24" s="6"/>
      <c r="O24" s="6"/>
      <c r="P24" s="6"/>
      <c r="Q24" s="6"/>
      <c r="R24" s="44"/>
    </row>
    <row r="25" spans="1:18" ht="12.75">
      <c r="A25" s="13"/>
      <c r="B25" s="6"/>
      <c r="C25" s="124" t="s">
        <v>403</v>
      </c>
      <c r="D25" s="6"/>
      <c r="E25" s="6"/>
      <c r="F25" s="6"/>
      <c r="G25" s="6"/>
      <c r="H25" s="6"/>
      <c r="I25" s="44"/>
      <c r="J25" s="13" t="s">
        <v>591</v>
      </c>
      <c r="K25" s="6"/>
      <c r="L25" s="6"/>
      <c r="M25" s="6"/>
      <c r="N25" s="6"/>
      <c r="O25" s="6"/>
      <c r="P25" s="6"/>
      <c r="Q25" s="6"/>
      <c r="R25" s="44"/>
    </row>
    <row r="26" spans="1:18" ht="12.75">
      <c r="A26" s="13"/>
      <c r="B26" s="6"/>
      <c r="C26" s="124" t="s">
        <v>12</v>
      </c>
      <c r="D26" s="6"/>
      <c r="E26" s="6"/>
      <c r="F26" s="6"/>
      <c r="G26" s="6"/>
      <c r="H26" s="6"/>
      <c r="I26" s="44"/>
      <c r="J26" s="137" t="s">
        <v>592</v>
      </c>
      <c r="K26" s="126"/>
      <c r="L26" s="126"/>
      <c r="M26" s="126"/>
      <c r="N26" s="126"/>
      <c r="O26" s="126"/>
      <c r="P26" s="126"/>
      <c r="Q26" s="126"/>
      <c r="R26" s="133"/>
    </row>
    <row r="27" spans="1:18" ht="12.75">
      <c r="A27" s="205">
        <v>1</v>
      </c>
      <c r="B27" s="205">
        <v>3</v>
      </c>
      <c r="C27" s="125"/>
      <c r="D27" s="6"/>
      <c r="E27" s="6"/>
      <c r="F27" s="6"/>
      <c r="G27" s="6"/>
      <c r="H27" s="6"/>
      <c r="I27" s="44"/>
      <c r="J27" s="137" t="s">
        <v>228</v>
      </c>
      <c r="K27" s="126"/>
      <c r="L27" s="126"/>
      <c r="M27" s="126"/>
      <c r="N27" s="126"/>
      <c r="O27" s="126"/>
      <c r="P27" s="126"/>
      <c r="Q27" s="126"/>
      <c r="R27" s="133"/>
    </row>
    <row r="28" spans="1:18" ht="12.75">
      <c r="A28" s="59" t="s">
        <v>487</v>
      </c>
      <c r="B28" s="35" t="s">
        <v>487</v>
      </c>
      <c r="C28" s="124" t="s">
        <v>400</v>
      </c>
      <c r="D28" s="6"/>
      <c r="E28" s="6"/>
      <c r="F28" s="6"/>
      <c r="G28" s="6"/>
      <c r="H28" s="6"/>
      <c r="I28" s="44"/>
      <c r="J28" s="137" t="s">
        <v>593</v>
      </c>
      <c r="K28" s="126"/>
      <c r="L28" s="126"/>
      <c r="M28" s="126"/>
      <c r="N28" s="126"/>
      <c r="O28" s="126"/>
      <c r="P28" s="126"/>
      <c r="Q28" s="126"/>
      <c r="R28" s="133"/>
    </row>
    <row r="29" spans="1:18" ht="12.75">
      <c r="A29" s="205">
        <v>4</v>
      </c>
      <c r="B29" s="205">
        <v>4</v>
      </c>
      <c r="C29" s="124" t="s">
        <v>13</v>
      </c>
      <c r="D29" s="6"/>
      <c r="E29" s="6"/>
      <c r="F29" s="6"/>
      <c r="G29" s="6"/>
      <c r="H29" s="6"/>
      <c r="I29" s="44"/>
      <c r="J29" s="137" t="s">
        <v>360</v>
      </c>
      <c r="K29" s="6"/>
      <c r="L29" s="6"/>
      <c r="M29" s="6"/>
      <c r="N29" s="6"/>
      <c r="O29" s="6"/>
      <c r="P29" s="6"/>
      <c r="Q29" s="6"/>
      <c r="R29" s="44"/>
    </row>
    <row r="30" spans="1:18" ht="12.75">
      <c r="A30" s="59" t="s">
        <v>163</v>
      </c>
      <c r="B30" s="35" t="s">
        <v>163</v>
      </c>
      <c r="C30" s="125"/>
      <c r="D30" s="6"/>
      <c r="E30" s="6"/>
      <c r="F30" s="6"/>
      <c r="G30" s="6"/>
      <c r="H30" s="6"/>
      <c r="I30" s="44"/>
      <c r="J30" s="13" t="s">
        <v>227</v>
      </c>
      <c r="K30" s="74"/>
      <c r="L30" s="74"/>
      <c r="M30" s="74"/>
      <c r="N30" s="74"/>
      <c r="O30" s="74"/>
      <c r="P30" s="74"/>
      <c r="Q30" s="74"/>
      <c r="R30" s="134"/>
    </row>
    <row r="31" spans="1:18" ht="12.75">
      <c r="A31" s="205">
        <v>5</v>
      </c>
      <c r="B31" s="205">
        <v>5</v>
      </c>
      <c r="C31" s="124" t="s">
        <v>401</v>
      </c>
      <c r="D31" s="6"/>
      <c r="E31" s="6"/>
      <c r="F31" s="6"/>
      <c r="G31" s="6"/>
      <c r="H31" s="6"/>
      <c r="I31" s="44"/>
      <c r="J31" s="13" t="s">
        <v>225</v>
      </c>
      <c r="K31" s="74"/>
      <c r="L31" s="74"/>
      <c r="M31" s="74"/>
      <c r="N31" s="74"/>
      <c r="O31" s="74"/>
      <c r="P31" s="74"/>
      <c r="Q31" s="74"/>
      <c r="R31" s="134"/>
    </row>
    <row r="32" spans="1:18" ht="12.75">
      <c r="A32" s="60" t="s">
        <v>164</v>
      </c>
      <c r="B32" s="61" t="s">
        <v>164</v>
      </c>
      <c r="C32" s="124" t="s">
        <v>18</v>
      </c>
      <c r="D32" s="6"/>
      <c r="E32" s="6"/>
      <c r="F32" s="6"/>
      <c r="G32" s="6"/>
      <c r="H32" s="6"/>
      <c r="I32" s="44"/>
      <c r="J32" s="13" t="s">
        <v>226</v>
      </c>
      <c r="K32" s="74"/>
      <c r="L32" s="74"/>
      <c r="M32" s="74"/>
      <c r="N32" s="74"/>
      <c r="O32" s="74"/>
      <c r="P32" s="74"/>
      <c r="Q32" s="74"/>
      <c r="R32" s="134"/>
    </row>
    <row r="33" spans="1:18" ht="12.75">
      <c r="A33" s="13"/>
      <c r="B33" s="6"/>
      <c r="C33" s="125"/>
      <c r="D33" s="6"/>
      <c r="E33" s="6"/>
      <c r="F33" s="6"/>
      <c r="G33" s="6"/>
      <c r="H33" s="6"/>
      <c r="I33" s="44"/>
      <c r="J33" s="64" t="s">
        <v>707</v>
      </c>
      <c r="K33" s="74"/>
      <c r="L33" s="74"/>
      <c r="M33" s="74"/>
      <c r="N33" s="74"/>
      <c r="O33" s="74"/>
      <c r="P33" s="74"/>
      <c r="Q33" s="74"/>
      <c r="R33" s="134"/>
    </row>
    <row r="34" spans="1:18" ht="12.75">
      <c r="A34" s="13"/>
      <c r="B34" s="6"/>
      <c r="C34" s="124" t="s">
        <v>402</v>
      </c>
      <c r="D34" s="6"/>
      <c r="E34" s="6"/>
      <c r="F34" s="6"/>
      <c r="G34" s="6"/>
      <c r="H34" s="6"/>
      <c r="I34" s="44"/>
      <c r="J34" s="48" t="s">
        <v>710</v>
      </c>
      <c r="K34" s="6"/>
      <c r="L34" s="6"/>
      <c r="M34" s="6"/>
      <c r="N34" s="6"/>
      <c r="O34" s="6"/>
      <c r="P34" s="6"/>
      <c r="Q34" s="6"/>
      <c r="R34" s="44"/>
    </row>
    <row r="35" spans="1:18" ht="12.75">
      <c r="A35" s="13"/>
      <c r="B35" s="6"/>
      <c r="C35" s="124" t="s">
        <v>19</v>
      </c>
      <c r="D35" s="6"/>
      <c r="E35" s="6"/>
      <c r="F35" s="6"/>
      <c r="G35" s="6"/>
      <c r="H35" s="6"/>
      <c r="I35" s="44"/>
      <c r="J35" s="48" t="s">
        <v>763</v>
      </c>
      <c r="K35" s="6"/>
      <c r="L35" s="6"/>
      <c r="M35" s="6"/>
      <c r="N35" s="6"/>
      <c r="O35" s="6"/>
      <c r="P35" s="6"/>
      <c r="Q35" s="6"/>
      <c r="R35" s="44"/>
    </row>
    <row r="36" spans="1:18" ht="12.75">
      <c r="A36" s="13"/>
      <c r="B36" s="9" t="s">
        <v>707</v>
      </c>
      <c r="C36" s="6"/>
      <c r="D36" s="6"/>
      <c r="E36" s="6"/>
      <c r="F36" s="6"/>
      <c r="G36" s="6"/>
      <c r="H36" s="6"/>
      <c r="I36" s="44"/>
      <c r="J36" s="48"/>
      <c r="K36" s="6"/>
      <c r="L36" s="6"/>
      <c r="M36" s="6"/>
      <c r="N36" s="6"/>
      <c r="O36" s="6"/>
      <c r="P36" s="6"/>
      <c r="Q36" s="6"/>
      <c r="R36" s="44"/>
    </row>
    <row r="37" spans="1:18" ht="12.75">
      <c r="A37" s="13"/>
      <c r="B37" s="6"/>
      <c r="C37" s="6"/>
      <c r="D37" s="6"/>
      <c r="E37" s="6"/>
      <c r="F37" s="6"/>
      <c r="G37" s="6"/>
      <c r="H37" s="6"/>
      <c r="I37" s="44"/>
      <c r="J37" s="48"/>
      <c r="K37" s="6"/>
      <c r="L37" s="6"/>
      <c r="M37" s="6"/>
      <c r="N37" s="6"/>
      <c r="O37" s="6"/>
      <c r="P37" s="6"/>
      <c r="Q37" s="6"/>
      <c r="R37" s="44"/>
    </row>
    <row r="38" spans="1:19" ht="12.75" customHeight="1">
      <c r="A38" s="13"/>
      <c r="B38" s="6"/>
      <c r="C38" s="302" t="s">
        <v>764</v>
      </c>
      <c r="D38" s="302"/>
      <c r="E38" s="302"/>
      <c r="F38" s="302"/>
      <c r="G38" s="302"/>
      <c r="H38" s="302"/>
      <c r="I38" s="303"/>
      <c r="J38" s="48"/>
      <c r="K38" s="6"/>
      <c r="L38" s="6"/>
      <c r="M38" s="6"/>
      <c r="N38" s="6"/>
      <c r="O38" s="6"/>
      <c r="P38" s="6"/>
      <c r="Q38" s="6"/>
      <c r="R38" s="44"/>
      <c r="S38" s="139"/>
    </row>
    <row r="39" spans="1:18" ht="12.75">
      <c r="A39" s="205">
        <v>3</v>
      </c>
      <c r="B39" s="205">
        <v>3</v>
      </c>
      <c r="C39" s="304" t="s">
        <v>765</v>
      </c>
      <c r="D39" s="305"/>
      <c r="E39" s="305"/>
      <c r="F39" s="305"/>
      <c r="G39" s="305"/>
      <c r="H39" s="305"/>
      <c r="I39" s="306"/>
      <c r="J39" s="79"/>
      <c r="K39" s="6"/>
      <c r="L39" s="6"/>
      <c r="M39" s="6"/>
      <c r="N39" s="6"/>
      <c r="O39" s="6"/>
      <c r="P39" s="6"/>
      <c r="Q39" s="6"/>
      <c r="R39" s="44"/>
    </row>
    <row r="40" spans="1:25" ht="12.75">
      <c r="A40" s="59" t="s">
        <v>487</v>
      </c>
      <c r="B40" s="35" t="s">
        <v>487</v>
      </c>
      <c r="C40" s="279"/>
      <c r="D40" s="279"/>
      <c r="E40" s="279"/>
      <c r="F40" s="279"/>
      <c r="G40" s="279"/>
      <c r="H40" s="279"/>
      <c r="I40" s="250"/>
      <c r="J40" s="79"/>
      <c r="K40" s="6"/>
      <c r="L40" s="6"/>
      <c r="M40" s="6"/>
      <c r="N40" s="6"/>
      <c r="O40" s="6"/>
      <c r="P40" s="6"/>
      <c r="Q40" s="6"/>
      <c r="R40" s="44"/>
      <c r="S40" s="140"/>
      <c r="T40" s="140"/>
      <c r="U40" s="140"/>
      <c r="V40" s="140"/>
      <c r="W40" s="140"/>
      <c r="X40" s="140"/>
      <c r="Y40" s="140"/>
    </row>
    <row r="41" spans="1:18" ht="12.75">
      <c r="A41" s="205">
        <v>4</v>
      </c>
      <c r="B41" s="205">
        <v>4</v>
      </c>
      <c r="C41" s="280"/>
      <c r="D41" s="280"/>
      <c r="E41" s="280"/>
      <c r="F41" s="280"/>
      <c r="G41" s="280"/>
      <c r="H41" s="280"/>
      <c r="I41" s="249"/>
      <c r="J41" s="79"/>
      <c r="K41" s="6"/>
      <c r="L41" s="6"/>
      <c r="M41" s="6"/>
      <c r="N41" s="6"/>
      <c r="O41" s="6"/>
      <c r="P41" s="6"/>
      <c r="Q41" s="6"/>
      <c r="R41" s="44"/>
    </row>
    <row r="42" spans="1:18" ht="12.75">
      <c r="A42" s="59" t="s">
        <v>163</v>
      </c>
      <c r="B42" s="35" t="s">
        <v>163</v>
      </c>
      <c r="C42" s="198" t="s">
        <v>708</v>
      </c>
      <c r="D42" s="6"/>
      <c r="E42" s="6"/>
      <c r="F42" s="6"/>
      <c r="G42" s="6"/>
      <c r="H42" s="6"/>
      <c r="I42" s="44"/>
      <c r="J42" s="79"/>
      <c r="K42" s="6"/>
      <c r="L42" s="6"/>
      <c r="M42" s="6"/>
      <c r="N42" s="6"/>
      <c r="O42" s="6"/>
      <c r="P42" s="6"/>
      <c r="Q42" s="6"/>
      <c r="R42" s="44"/>
    </row>
    <row r="43" spans="1:18" ht="12.75">
      <c r="A43" s="205">
        <v>5</v>
      </c>
      <c r="B43" s="205">
        <v>5</v>
      </c>
      <c r="C43" s="198" t="s">
        <v>773</v>
      </c>
      <c r="D43" s="6"/>
      <c r="E43" s="6"/>
      <c r="F43" s="6"/>
      <c r="G43" s="6"/>
      <c r="H43" s="6"/>
      <c r="I43" s="44"/>
      <c r="J43" s="79"/>
      <c r="K43" s="6"/>
      <c r="L43" s="6"/>
      <c r="M43" s="6"/>
      <c r="N43" s="6"/>
      <c r="O43" s="6"/>
      <c r="P43" s="6"/>
      <c r="Q43" s="6"/>
      <c r="R43" s="44"/>
    </row>
    <row r="44" spans="1:18" ht="12.75">
      <c r="A44" s="60" t="s">
        <v>164</v>
      </c>
      <c r="B44" s="61" t="s">
        <v>164</v>
      </c>
      <c r="C44" s="6"/>
      <c r="D44" s="6"/>
      <c r="E44" s="6"/>
      <c r="F44" s="6"/>
      <c r="G44" s="6"/>
      <c r="H44" s="6"/>
      <c r="I44" s="44"/>
      <c r="J44" s="79"/>
      <c r="K44" s="6"/>
      <c r="L44" s="6"/>
      <c r="M44" s="6"/>
      <c r="N44" s="6"/>
      <c r="O44" s="6"/>
      <c r="P44" s="6"/>
      <c r="Q44" s="6"/>
      <c r="R44" s="44"/>
    </row>
    <row r="45" spans="1:18" ht="12.75">
      <c r="A45" s="13"/>
      <c r="B45" s="6"/>
      <c r="C45" s="198" t="s">
        <v>731</v>
      </c>
      <c r="D45" s="6"/>
      <c r="E45" s="6"/>
      <c r="F45" s="6"/>
      <c r="G45" s="6"/>
      <c r="H45" s="6"/>
      <c r="I45" s="44"/>
      <c r="J45" s="13"/>
      <c r="K45" s="6"/>
      <c r="L45" s="6"/>
      <c r="M45" s="6"/>
      <c r="N45" s="6"/>
      <c r="O45" s="6"/>
      <c r="P45" s="6"/>
      <c r="Q45" s="6"/>
      <c r="R45" s="44"/>
    </row>
    <row r="46" spans="1:18" ht="12.75">
      <c r="A46" s="13"/>
      <c r="B46" s="6"/>
      <c r="C46" s="198"/>
      <c r="D46" s="6"/>
      <c r="E46" s="6"/>
      <c r="F46" s="6"/>
      <c r="G46" s="6"/>
      <c r="H46" s="6"/>
      <c r="I46" s="44"/>
      <c r="J46" s="13"/>
      <c r="K46" s="6"/>
      <c r="L46" s="6"/>
      <c r="M46" s="6"/>
      <c r="N46" s="6"/>
      <c r="O46" s="6"/>
      <c r="P46" s="6"/>
      <c r="Q46" s="6"/>
      <c r="R46" s="44"/>
    </row>
    <row r="47" spans="1:18" ht="12.75">
      <c r="A47" s="13"/>
      <c r="B47" s="6"/>
      <c r="C47" s="198" t="s">
        <v>774</v>
      </c>
      <c r="D47" s="6"/>
      <c r="E47" s="6"/>
      <c r="F47" s="6"/>
      <c r="G47" s="6"/>
      <c r="H47" s="6"/>
      <c r="I47" s="44"/>
      <c r="J47" s="13"/>
      <c r="K47" s="6"/>
      <c r="L47" s="6"/>
      <c r="M47" s="6"/>
      <c r="N47" s="6"/>
      <c r="O47" s="6"/>
      <c r="P47" s="6"/>
      <c r="Q47" s="6"/>
      <c r="R47" s="44"/>
    </row>
    <row r="48" spans="1:18" ht="12.75">
      <c r="A48" s="13"/>
      <c r="B48" s="6"/>
      <c r="C48" s="74"/>
      <c r="D48" s="6"/>
      <c r="E48" s="6"/>
      <c r="F48" s="6"/>
      <c r="G48" s="6"/>
      <c r="H48" s="6"/>
      <c r="I48" s="44"/>
      <c r="J48" s="13"/>
      <c r="K48" s="6"/>
      <c r="L48" s="6"/>
      <c r="M48" s="6"/>
      <c r="N48" s="6"/>
      <c r="O48" s="6"/>
      <c r="P48" s="6"/>
      <c r="Q48" s="6"/>
      <c r="R48" s="44"/>
    </row>
    <row r="49" spans="1:18" ht="12.75">
      <c r="A49" s="13"/>
      <c r="B49" s="6"/>
      <c r="C49" s="198" t="s">
        <v>709</v>
      </c>
      <c r="D49" s="6"/>
      <c r="E49" s="6"/>
      <c r="F49" s="6"/>
      <c r="G49" s="6"/>
      <c r="H49" s="6"/>
      <c r="I49" s="44"/>
      <c r="J49" s="13"/>
      <c r="K49" s="6"/>
      <c r="L49" s="6"/>
      <c r="M49" s="6"/>
      <c r="N49" s="6"/>
      <c r="O49" s="6"/>
      <c r="P49" s="6"/>
      <c r="Q49" s="6"/>
      <c r="R49" s="44"/>
    </row>
    <row r="50" spans="1:18" ht="12.75">
      <c r="A50" s="13"/>
      <c r="B50" s="6"/>
      <c r="C50" s="74"/>
      <c r="D50" s="6"/>
      <c r="E50" s="6"/>
      <c r="F50" s="6"/>
      <c r="G50" s="6"/>
      <c r="H50" s="6"/>
      <c r="I50" s="44"/>
      <c r="J50" s="13"/>
      <c r="K50" s="6"/>
      <c r="L50" s="6"/>
      <c r="M50" s="6"/>
      <c r="N50" s="6"/>
      <c r="O50" s="6"/>
      <c r="P50" s="6"/>
      <c r="Q50" s="6"/>
      <c r="R50" s="44"/>
    </row>
    <row r="51" spans="1:18" ht="12.75">
      <c r="A51" s="13"/>
      <c r="B51" s="6"/>
      <c r="C51" s="198"/>
      <c r="D51" s="6"/>
      <c r="E51" s="6"/>
      <c r="F51" s="6"/>
      <c r="G51" s="6"/>
      <c r="H51" s="6"/>
      <c r="I51" s="44"/>
      <c r="J51" s="13"/>
      <c r="K51" s="6"/>
      <c r="L51" s="6"/>
      <c r="M51" s="6"/>
      <c r="N51" s="6"/>
      <c r="O51" s="6"/>
      <c r="P51" s="6"/>
      <c r="Q51" s="6"/>
      <c r="R51" s="44"/>
    </row>
    <row r="52" spans="1:18" ht="12.75">
      <c r="A52" s="13"/>
      <c r="B52" s="6"/>
      <c r="C52" s="6"/>
      <c r="D52" s="6"/>
      <c r="E52" s="6"/>
      <c r="F52" s="6"/>
      <c r="G52" s="6"/>
      <c r="H52" s="6"/>
      <c r="I52" s="44"/>
      <c r="J52" s="13"/>
      <c r="K52" s="6"/>
      <c r="L52" s="6"/>
      <c r="M52" s="6"/>
      <c r="N52" s="6"/>
      <c r="O52" s="6"/>
      <c r="P52" s="6"/>
      <c r="Q52" s="6"/>
      <c r="R52" s="44"/>
    </row>
    <row r="53" spans="1:18" ht="12.75">
      <c r="A53" s="2"/>
      <c r="B53" s="3"/>
      <c r="C53" s="3"/>
      <c r="D53" s="3"/>
      <c r="E53" s="3"/>
      <c r="F53" s="3"/>
      <c r="G53" s="3"/>
      <c r="H53" s="3"/>
      <c r="I53" s="49"/>
      <c r="J53" s="171"/>
      <c r="K53" s="3"/>
      <c r="L53" s="3"/>
      <c r="M53" s="3"/>
      <c r="N53" s="3"/>
      <c r="O53" s="3"/>
      <c r="P53" s="3"/>
      <c r="Q53" s="3"/>
      <c r="R53" s="49"/>
    </row>
    <row r="54" spans="1:18" ht="12.75">
      <c r="A54" s="2"/>
      <c r="B54" s="3"/>
      <c r="C54" s="3"/>
      <c r="D54" s="3"/>
      <c r="E54" s="3"/>
      <c r="F54" s="3"/>
      <c r="G54" s="3"/>
      <c r="H54" s="3"/>
      <c r="I54" s="49"/>
      <c r="J54" s="171"/>
      <c r="K54" s="3"/>
      <c r="L54" s="3"/>
      <c r="M54" s="3"/>
      <c r="N54" s="3"/>
      <c r="O54" s="3"/>
      <c r="P54" s="3"/>
      <c r="Q54" s="3"/>
      <c r="R54" s="49"/>
    </row>
    <row r="55" spans="1:18" ht="12.75">
      <c r="A55" s="1"/>
      <c r="B55" s="80" t="s">
        <v>536</v>
      </c>
      <c r="C55" s="50"/>
      <c r="D55" s="50"/>
      <c r="E55" s="50"/>
      <c r="F55" s="50"/>
      <c r="G55" s="50"/>
      <c r="H55" s="50"/>
      <c r="I55" s="51"/>
      <c r="J55" s="153"/>
      <c r="K55" s="50"/>
      <c r="L55" s="50"/>
      <c r="M55" s="80"/>
      <c r="N55" s="50"/>
      <c r="O55" s="50"/>
      <c r="P55" s="50"/>
      <c r="Q55" s="50"/>
      <c r="R55" s="51"/>
    </row>
    <row r="56" spans="1:18" ht="12.75">
      <c r="A56" s="13"/>
      <c r="B56" s="6"/>
      <c r="C56" s="6"/>
      <c r="D56" s="6"/>
      <c r="E56" s="6"/>
      <c r="F56" s="6"/>
      <c r="G56" s="6"/>
      <c r="H56" s="6"/>
      <c r="I56" s="44"/>
      <c r="J56" s="64" t="s">
        <v>536</v>
      </c>
      <c r="K56" s="6"/>
      <c r="L56" s="6"/>
      <c r="M56" s="6"/>
      <c r="N56" s="6"/>
      <c r="O56" s="6"/>
      <c r="P56" s="6"/>
      <c r="Q56" s="6"/>
      <c r="R56" s="44"/>
    </row>
    <row r="57" spans="1:18" ht="12.75">
      <c r="A57" s="13"/>
      <c r="B57" s="6"/>
      <c r="C57" s="6" t="s">
        <v>20</v>
      </c>
      <c r="D57" s="6"/>
      <c r="E57" s="6"/>
      <c r="F57" s="6"/>
      <c r="G57" s="6"/>
      <c r="H57" s="6"/>
      <c r="I57" s="44"/>
      <c r="J57" s="13"/>
      <c r="K57" s="6"/>
      <c r="L57" s="6"/>
      <c r="M57" s="6"/>
      <c r="N57" s="6"/>
      <c r="O57" s="6"/>
      <c r="P57" s="6"/>
      <c r="Q57" s="6"/>
      <c r="R57" s="44"/>
    </row>
    <row r="58" spans="1:18" ht="12.75">
      <c r="A58" s="205">
        <v>2</v>
      </c>
      <c r="B58" s="205">
        <v>2</v>
      </c>
      <c r="C58" s="6"/>
      <c r="D58" s="6"/>
      <c r="E58" s="6"/>
      <c r="F58" s="6"/>
      <c r="G58" s="6"/>
      <c r="H58" s="6"/>
      <c r="I58" s="44"/>
      <c r="J58" s="13" t="s">
        <v>218</v>
      </c>
      <c r="K58" s="6"/>
      <c r="L58" s="6"/>
      <c r="M58" s="6"/>
      <c r="N58" s="6"/>
      <c r="O58" s="6"/>
      <c r="P58" s="6"/>
      <c r="Q58" s="6"/>
      <c r="R58" s="44"/>
    </row>
    <row r="59" spans="1:18" ht="12.75">
      <c r="A59" s="59" t="s">
        <v>487</v>
      </c>
      <c r="B59" s="35" t="s">
        <v>487</v>
      </c>
      <c r="C59" s="6" t="s">
        <v>21</v>
      </c>
      <c r="D59" s="6"/>
      <c r="E59" s="6"/>
      <c r="F59" s="6"/>
      <c r="G59" s="6"/>
      <c r="H59" s="6"/>
      <c r="I59" s="44"/>
      <c r="J59" s="13" t="s">
        <v>219</v>
      </c>
      <c r="K59" s="6"/>
      <c r="L59" s="6"/>
      <c r="M59" s="6"/>
      <c r="N59" s="6"/>
      <c r="O59" s="6"/>
      <c r="P59" s="6"/>
      <c r="Q59" s="6"/>
      <c r="R59" s="44"/>
    </row>
    <row r="60" spans="1:18" ht="12.75">
      <c r="A60" s="205">
        <v>3</v>
      </c>
      <c r="B60" s="205">
        <v>3</v>
      </c>
      <c r="C60" s="6"/>
      <c r="D60" s="6"/>
      <c r="E60" s="6"/>
      <c r="F60" s="6"/>
      <c r="G60" s="6"/>
      <c r="H60" s="6"/>
      <c r="I60" s="44"/>
      <c r="J60" s="13" t="s">
        <v>478</v>
      </c>
      <c r="K60" s="6"/>
      <c r="L60" s="6"/>
      <c r="M60" s="6"/>
      <c r="N60" s="6"/>
      <c r="O60" s="6"/>
      <c r="P60" s="6"/>
      <c r="Q60" s="6"/>
      <c r="R60" s="44"/>
    </row>
    <row r="61" spans="1:18" ht="12.75">
      <c r="A61" s="59" t="s">
        <v>163</v>
      </c>
      <c r="B61" s="35" t="s">
        <v>163</v>
      </c>
      <c r="C61" s="6" t="s">
        <v>176</v>
      </c>
      <c r="D61" s="6"/>
      <c r="E61" s="6"/>
      <c r="F61" s="6"/>
      <c r="G61" s="6"/>
      <c r="H61" s="6"/>
      <c r="I61" s="44"/>
      <c r="J61" s="137" t="s">
        <v>477</v>
      </c>
      <c r="K61" s="6"/>
      <c r="L61" s="6"/>
      <c r="M61" s="6"/>
      <c r="N61" s="6"/>
      <c r="O61" s="6"/>
      <c r="P61" s="6"/>
      <c r="Q61" s="6"/>
      <c r="R61" s="44"/>
    </row>
    <row r="62" spans="1:18" ht="12.75">
      <c r="A62" s="205">
        <v>3</v>
      </c>
      <c r="B62" s="205">
        <v>3</v>
      </c>
      <c r="C62" s="6"/>
      <c r="D62" s="6"/>
      <c r="E62" s="6"/>
      <c r="F62" s="6"/>
      <c r="G62" s="6"/>
      <c r="H62" s="6"/>
      <c r="I62" s="44"/>
      <c r="J62" s="137" t="s">
        <v>220</v>
      </c>
      <c r="K62" s="6"/>
      <c r="L62" s="6"/>
      <c r="M62" s="6"/>
      <c r="N62" s="6"/>
      <c r="O62" s="6"/>
      <c r="P62" s="6"/>
      <c r="Q62" s="6"/>
      <c r="R62" s="44"/>
    </row>
    <row r="63" spans="1:18" ht="12.75">
      <c r="A63" s="60" t="s">
        <v>164</v>
      </c>
      <c r="B63" s="61" t="s">
        <v>164</v>
      </c>
      <c r="C63" s="6" t="s">
        <v>22</v>
      </c>
      <c r="D63" s="6"/>
      <c r="E63" s="6"/>
      <c r="F63" s="6"/>
      <c r="G63" s="6"/>
      <c r="H63" s="6"/>
      <c r="I63" s="44"/>
      <c r="J63" s="13"/>
      <c r="K63" s="6"/>
      <c r="L63" s="6"/>
      <c r="M63" s="6"/>
      <c r="N63" s="6"/>
      <c r="O63" s="6"/>
      <c r="P63" s="6"/>
      <c r="Q63" s="6"/>
      <c r="R63" s="44"/>
    </row>
    <row r="64" spans="1:18" ht="12.75">
      <c r="A64" s="13"/>
      <c r="B64" s="6"/>
      <c r="C64" s="6"/>
      <c r="D64" s="6"/>
      <c r="E64" s="6"/>
      <c r="F64" s="6"/>
      <c r="G64" s="6"/>
      <c r="H64" s="6"/>
      <c r="I64" s="44"/>
      <c r="J64" s="13" t="s">
        <v>221</v>
      </c>
      <c r="K64" s="6"/>
      <c r="L64" s="6"/>
      <c r="M64" s="6"/>
      <c r="N64" s="6"/>
      <c r="O64" s="6"/>
      <c r="P64" s="6"/>
      <c r="Q64" s="6"/>
      <c r="R64" s="44"/>
    </row>
    <row r="65" spans="1:18" ht="12.75">
      <c r="A65" s="13"/>
      <c r="B65" s="186" t="s">
        <v>535</v>
      </c>
      <c r="C65" s="6"/>
      <c r="D65" s="6"/>
      <c r="E65" s="6"/>
      <c r="F65" s="6"/>
      <c r="G65" s="6"/>
      <c r="H65" s="6"/>
      <c r="I65" s="44"/>
      <c r="J65" s="13" t="s">
        <v>222</v>
      </c>
      <c r="K65" s="6"/>
      <c r="L65" s="6"/>
      <c r="M65" s="6"/>
      <c r="N65" s="6"/>
      <c r="O65" s="6"/>
      <c r="P65" s="6"/>
      <c r="Q65" s="6"/>
      <c r="R65" s="44"/>
    </row>
    <row r="66" spans="1:18" ht="12.75">
      <c r="A66" s="13"/>
      <c r="B66" s="6"/>
      <c r="C66" s="6"/>
      <c r="D66" s="6"/>
      <c r="E66" s="6"/>
      <c r="F66" s="6"/>
      <c r="G66" s="6"/>
      <c r="H66" s="6"/>
      <c r="I66" s="44"/>
      <c r="J66" s="13"/>
      <c r="K66" s="6"/>
      <c r="L66" s="6"/>
      <c r="M66" s="6"/>
      <c r="N66" s="6"/>
      <c r="O66" s="6"/>
      <c r="P66" s="6"/>
      <c r="Q66" s="6"/>
      <c r="R66" s="44"/>
    </row>
    <row r="67" spans="1:18" ht="12.75">
      <c r="A67" s="2"/>
      <c r="B67" s="3"/>
      <c r="C67" s="6" t="s">
        <v>23</v>
      </c>
      <c r="D67" s="6"/>
      <c r="E67" s="6"/>
      <c r="F67" s="6"/>
      <c r="G67" s="6"/>
      <c r="H67" s="6"/>
      <c r="I67" s="44"/>
      <c r="J67" s="64" t="s">
        <v>535</v>
      </c>
      <c r="K67" s="6"/>
      <c r="L67" s="6"/>
      <c r="M67" s="6"/>
      <c r="N67" s="6"/>
      <c r="O67" s="6"/>
      <c r="P67" s="6"/>
      <c r="Q67" s="6"/>
      <c r="R67" s="44"/>
    </row>
    <row r="68" spans="1:18" ht="12.75">
      <c r="A68" s="205">
        <v>2</v>
      </c>
      <c r="B68" s="205">
        <v>1</v>
      </c>
      <c r="C68" s="6" t="s">
        <v>404</v>
      </c>
      <c r="D68" s="6"/>
      <c r="E68" s="6"/>
      <c r="F68" s="6"/>
      <c r="G68" s="6"/>
      <c r="H68" s="6"/>
      <c r="I68" s="44"/>
      <c r="J68" s="65"/>
      <c r="K68" s="6"/>
      <c r="L68" s="6"/>
      <c r="M68" s="6"/>
      <c r="N68" s="6"/>
      <c r="O68" s="6"/>
      <c r="P68" s="6"/>
      <c r="Q68" s="6"/>
      <c r="R68" s="44"/>
    </row>
    <row r="69" spans="1:18" ht="12.75">
      <c r="A69" s="59" t="s">
        <v>487</v>
      </c>
      <c r="B69" s="35" t="s">
        <v>487</v>
      </c>
      <c r="C69" s="6" t="s">
        <v>405</v>
      </c>
      <c r="D69" s="6"/>
      <c r="E69" s="6"/>
      <c r="F69" s="6"/>
      <c r="G69" s="6"/>
      <c r="H69" s="6"/>
      <c r="I69" s="44"/>
      <c r="J69" s="65" t="s">
        <v>557</v>
      </c>
      <c r="K69" s="6"/>
      <c r="L69" s="6"/>
      <c r="M69" s="6"/>
      <c r="N69" s="6"/>
      <c r="O69" s="6"/>
      <c r="P69" s="6"/>
      <c r="Q69" s="6"/>
      <c r="R69" s="44"/>
    </row>
    <row r="70" spans="1:18" ht="12.75">
      <c r="A70" s="205">
        <v>3</v>
      </c>
      <c r="B70" s="205">
        <v>2</v>
      </c>
      <c r="C70" s="63"/>
      <c r="D70" s="6"/>
      <c r="E70" s="6"/>
      <c r="F70" s="6"/>
      <c r="G70" s="6"/>
      <c r="H70" s="6"/>
      <c r="I70" s="44"/>
      <c r="J70" s="13" t="s">
        <v>57</v>
      </c>
      <c r="K70" s="6"/>
      <c r="L70" s="6"/>
      <c r="M70" s="6"/>
      <c r="N70" s="6"/>
      <c r="O70" s="6"/>
      <c r="P70" s="6"/>
      <c r="Q70" s="6"/>
      <c r="R70" s="44"/>
    </row>
    <row r="71" spans="1:19" ht="12.75">
      <c r="A71" s="59" t="s">
        <v>163</v>
      </c>
      <c r="B71" s="35" t="s">
        <v>163</v>
      </c>
      <c r="C71" s="6" t="s">
        <v>24</v>
      </c>
      <c r="D71" s="6"/>
      <c r="E71" s="6"/>
      <c r="F71" s="6"/>
      <c r="G71" s="6"/>
      <c r="H71" s="6"/>
      <c r="I71" s="44"/>
      <c r="J71" s="13" t="s">
        <v>365</v>
      </c>
      <c r="K71" s="6"/>
      <c r="L71" s="6"/>
      <c r="M71" s="6"/>
      <c r="N71" s="6"/>
      <c r="O71" s="6"/>
      <c r="P71" s="6"/>
      <c r="Q71" s="6"/>
      <c r="R71" s="44"/>
      <c r="S71" s="139"/>
    </row>
    <row r="72" spans="1:18" ht="12.75">
      <c r="A72" s="205">
        <v>4</v>
      </c>
      <c r="B72" s="205">
        <v>3</v>
      </c>
      <c r="C72" s="6" t="s">
        <v>653</v>
      </c>
      <c r="D72" s="6"/>
      <c r="E72" s="6"/>
      <c r="F72" s="6"/>
      <c r="G72" s="6"/>
      <c r="H72" s="6"/>
      <c r="I72" s="44"/>
      <c r="J72" s="13" t="s">
        <v>58</v>
      </c>
      <c r="K72" s="6"/>
      <c r="L72" s="6"/>
      <c r="M72" s="6"/>
      <c r="N72" s="6"/>
      <c r="O72" s="6"/>
      <c r="P72" s="6"/>
      <c r="Q72" s="6"/>
      <c r="R72" s="44"/>
    </row>
    <row r="73" spans="1:18" ht="12.75">
      <c r="A73" s="60" t="s">
        <v>164</v>
      </c>
      <c r="B73" s="61" t="s">
        <v>164</v>
      </c>
      <c r="C73" s="6" t="s">
        <v>177</v>
      </c>
      <c r="D73" s="6"/>
      <c r="E73" s="6"/>
      <c r="F73" s="6"/>
      <c r="G73" s="6"/>
      <c r="H73" s="6"/>
      <c r="I73" s="44"/>
      <c r="J73" s="13" t="s">
        <v>59</v>
      </c>
      <c r="K73" s="6"/>
      <c r="L73" s="6"/>
      <c r="M73" s="6"/>
      <c r="N73" s="6"/>
      <c r="O73" s="6"/>
      <c r="P73" s="6"/>
      <c r="Q73" s="6"/>
      <c r="R73" s="44"/>
    </row>
    <row r="74" spans="1:18" ht="12.75">
      <c r="A74" s="13"/>
      <c r="B74" s="6"/>
      <c r="C74" s="6"/>
      <c r="D74" s="6"/>
      <c r="E74" s="6"/>
      <c r="F74" s="6"/>
      <c r="G74" s="6"/>
      <c r="H74" s="6"/>
      <c r="I74" s="44"/>
      <c r="J74" s="13" t="s">
        <v>61</v>
      </c>
      <c r="K74" s="6"/>
      <c r="L74" s="6"/>
      <c r="M74" s="6"/>
      <c r="N74" s="6"/>
      <c r="O74" s="6"/>
      <c r="P74" s="6"/>
      <c r="Q74" s="6"/>
      <c r="R74" s="44"/>
    </row>
    <row r="75" spans="1:18" ht="12.75">
      <c r="A75" s="13"/>
      <c r="B75" s="6"/>
      <c r="C75" s="6" t="s">
        <v>25</v>
      </c>
      <c r="D75" s="6"/>
      <c r="E75" s="6"/>
      <c r="F75" s="6"/>
      <c r="G75" s="6"/>
      <c r="H75" s="6"/>
      <c r="I75" s="44"/>
      <c r="J75" s="66" t="s">
        <v>60</v>
      </c>
      <c r="K75" s="6"/>
      <c r="L75" s="6"/>
      <c r="M75" s="6"/>
      <c r="N75" s="6"/>
      <c r="O75" s="6"/>
      <c r="P75" s="6"/>
      <c r="Q75" s="6"/>
      <c r="R75" s="44"/>
    </row>
    <row r="76" spans="1:18" ht="12.75">
      <c r="A76" s="13"/>
      <c r="B76" s="6"/>
      <c r="C76" s="6"/>
      <c r="D76" s="6"/>
      <c r="E76" s="6"/>
      <c r="F76" s="6"/>
      <c r="G76" s="6"/>
      <c r="H76" s="6"/>
      <c r="I76" s="44"/>
      <c r="J76" s="13"/>
      <c r="K76" s="6"/>
      <c r="L76" s="6"/>
      <c r="M76" s="6"/>
      <c r="N76" s="6"/>
      <c r="O76" s="6"/>
      <c r="P76" s="6"/>
      <c r="Q76" s="6"/>
      <c r="R76" s="44"/>
    </row>
    <row r="77" spans="1:18" ht="12.75">
      <c r="A77" s="13"/>
      <c r="B77" s="9" t="s">
        <v>368</v>
      </c>
      <c r="C77" s="9"/>
      <c r="D77" s="6"/>
      <c r="E77" s="6"/>
      <c r="F77" s="6"/>
      <c r="G77" s="6"/>
      <c r="H77" s="6"/>
      <c r="I77" s="44"/>
      <c r="J77" s="64" t="s">
        <v>540</v>
      </c>
      <c r="K77" s="6"/>
      <c r="L77" s="6"/>
      <c r="M77" s="6"/>
      <c r="N77" s="6"/>
      <c r="O77" s="6"/>
      <c r="P77" s="6"/>
      <c r="Q77" s="6"/>
      <c r="R77" s="44"/>
    </row>
    <row r="78" spans="1:18" ht="12.75">
      <c r="A78" s="13"/>
      <c r="B78" s="6"/>
      <c r="C78" s="6"/>
      <c r="D78" s="6"/>
      <c r="E78" s="6"/>
      <c r="F78" s="6"/>
      <c r="G78" s="6"/>
      <c r="H78" s="6"/>
      <c r="I78" s="44"/>
      <c r="J78" s="13" t="s">
        <v>376</v>
      </c>
      <c r="K78" s="6"/>
      <c r="L78" s="6"/>
      <c r="M78" s="6"/>
      <c r="N78" s="6"/>
      <c r="O78" s="6"/>
      <c r="P78" s="6"/>
      <c r="Q78" s="6"/>
      <c r="R78" s="44"/>
    </row>
    <row r="79" spans="1:18" ht="12.75">
      <c r="A79" s="13"/>
      <c r="B79" s="6"/>
      <c r="C79" s="6" t="s">
        <v>27</v>
      </c>
      <c r="D79" s="6"/>
      <c r="E79" s="6"/>
      <c r="F79" s="6"/>
      <c r="G79" s="6"/>
      <c r="H79" s="6"/>
      <c r="I79" s="44"/>
      <c r="J79" s="13" t="s">
        <v>380</v>
      </c>
      <c r="K79" s="6"/>
      <c r="L79" s="6"/>
      <c r="M79" s="6"/>
      <c r="N79" s="6"/>
      <c r="O79" s="6"/>
      <c r="P79" s="6"/>
      <c r="Q79" s="6"/>
      <c r="R79" s="44"/>
    </row>
    <row r="80" spans="1:18" ht="12.75">
      <c r="A80" s="205">
        <v>3</v>
      </c>
      <c r="B80" s="205">
        <v>3</v>
      </c>
      <c r="C80" s="6" t="s">
        <v>406</v>
      </c>
      <c r="D80" s="6"/>
      <c r="E80" s="6"/>
      <c r="F80" s="6"/>
      <c r="G80" s="6"/>
      <c r="H80" s="6"/>
      <c r="I80" s="44"/>
      <c r="J80" s="13" t="s">
        <v>361</v>
      </c>
      <c r="K80" s="6"/>
      <c r="L80" s="6"/>
      <c r="M80" s="6"/>
      <c r="N80" s="6"/>
      <c r="O80" s="6"/>
      <c r="P80" s="6"/>
      <c r="Q80" s="6"/>
      <c r="R80" s="44"/>
    </row>
    <row r="81" spans="1:18" ht="12.75">
      <c r="A81" s="59" t="s">
        <v>487</v>
      </c>
      <c r="B81" s="35" t="s">
        <v>487</v>
      </c>
      <c r="C81" s="6" t="s">
        <v>407</v>
      </c>
      <c r="D81" s="6"/>
      <c r="E81" s="6"/>
      <c r="F81" s="6"/>
      <c r="G81" s="6"/>
      <c r="H81" s="6"/>
      <c r="I81" s="44"/>
      <c r="J81" s="13" t="s">
        <v>83</v>
      </c>
      <c r="K81" s="6"/>
      <c r="L81" s="6"/>
      <c r="M81" s="6"/>
      <c r="N81" s="6"/>
      <c r="O81" s="6"/>
      <c r="P81" s="6"/>
      <c r="Q81" s="6"/>
      <c r="R81" s="44"/>
    </row>
    <row r="82" spans="1:18" ht="12.75">
      <c r="A82" s="205">
        <v>6</v>
      </c>
      <c r="B82" s="205">
        <v>6</v>
      </c>
      <c r="C82" s="6"/>
      <c r="D82" s="6"/>
      <c r="E82" s="6"/>
      <c r="F82" s="6"/>
      <c r="G82" s="6"/>
      <c r="H82" s="6"/>
      <c r="I82" s="44"/>
      <c r="J82" s="13" t="s">
        <v>364</v>
      </c>
      <c r="K82" s="6"/>
      <c r="L82" s="6"/>
      <c r="M82" s="6"/>
      <c r="N82" s="6"/>
      <c r="O82" s="6"/>
      <c r="P82" s="6"/>
      <c r="Q82" s="6"/>
      <c r="R82" s="44"/>
    </row>
    <row r="83" spans="1:18" ht="12.75">
      <c r="A83" s="59" t="s">
        <v>163</v>
      </c>
      <c r="B83" s="35" t="s">
        <v>163</v>
      </c>
      <c r="C83" s="6" t="s">
        <v>408</v>
      </c>
      <c r="D83" s="6"/>
      <c r="E83" s="6"/>
      <c r="F83" s="6"/>
      <c r="G83" s="6"/>
      <c r="H83" s="6"/>
      <c r="I83" s="44"/>
      <c r="J83" s="13" t="s">
        <v>366</v>
      </c>
      <c r="K83" s="6"/>
      <c r="L83" s="6"/>
      <c r="M83" s="6"/>
      <c r="N83" s="6"/>
      <c r="O83" s="6"/>
      <c r="P83" s="6"/>
      <c r="Q83" s="6"/>
      <c r="R83" s="44"/>
    </row>
    <row r="84" spans="1:18" ht="12.75">
      <c r="A84" s="205">
        <v>6</v>
      </c>
      <c r="B84" s="205">
        <v>6</v>
      </c>
      <c r="C84" s="6" t="s">
        <v>409</v>
      </c>
      <c r="D84" s="6"/>
      <c r="E84" s="6"/>
      <c r="F84" s="6"/>
      <c r="G84" s="6"/>
      <c r="H84" s="6"/>
      <c r="I84" s="44"/>
      <c r="J84" s="13"/>
      <c r="K84" s="6"/>
      <c r="L84" s="6"/>
      <c r="M84" s="6"/>
      <c r="N84" s="6"/>
      <c r="O84" s="6"/>
      <c r="P84" s="6"/>
      <c r="Q84" s="6"/>
      <c r="R84" s="44"/>
    </row>
    <row r="85" spans="1:18" ht="12.75">
      <c r="A85" s="60" t="s">
        <v>164</v>
      </c>
      <c r="B85" s="61" t="s">
        <v>164</v>
      </c>
      <c r="C85" s="6"/>
      <c r="D85" s="6"/>
      <c r="E85" s="6"/>
      <c r="F85" s="6"/>
      <c r="G85" s="6"/>
      <c r="H85" s="6"/>
      <c r="I85" s="44"/>
      <c r="J85" s="67" t="s">
        <v>367</v>
      </c>
      <c r="K85" s="68"/>
      <c r="L85" s="68"/>
      <c r="M85" s="68"/>
      <c r="N85" s="68"/>
      <c r="O85" s="68"/>
      <c r="P85" s="68"/>
      <c r="Q85" s="68"/>
      <c r="R85" s="69"/>
    </row>
    <row r="86" spans="1:18" ht="12.75">
      <c r="A86" s="13"/>
      <c r="B86" s="6"/>
      <c r="C86" s="6" t="s">
        <v>410</v>
      </c>
      <c r="D86" s="6"/>
      <c r="E86" s="6"/>
      <c r="F86" s="6"/>
      <c r="G86" s="6"/>
      <c r="H86" s="6"/>
      <c r="I86" s="44"/>
      <c r="J86" s="70" t="s">
        <v>362</v>
      </c>
      <c r="K86" s="6"/>
      <c r="L86" s="6"/>
      <c r="M86" s="6"/>
      <c r="N86" s="6"/>
      <c r="O86" s="6"/>
      <c r="P86" s="6"/>
      <c r="Q86" s="6"/>
      <c r="R86" s="44"/>
    </row>
    <row r="87" spans="1:18" ht="12.75">
      <c r="A87" s="13"/>
      <c r="B87" s="6"/>
      <c r="C87" s="6" t="s">
        <v>411</v>
      </c>
      <c r="D87" s="6"/>
      <c r="E87" s="6"/>
      <c r="F87" s="6"/>
      <c r="G87" s="6"/>
      <c r="H87" s="6"/>
      <c r="I87" s="44"/>
      <c r="J87" s="70"/>
      <c r="K87" s="6"/>
      <c r="L87" s="6"/>
      <c r="M87" s="6"/>
      <c r="N87" s="6"/>
      <c r="O87" s="6"/>
      <c r="P87" s="6"/>
      <c r="Q87" s="6"/>
      <c r="R87" s="44"/>
    </row>
    <row r="88" spans="1:18" ht="12.75">
      <c r="A88" s="13"/>
      <c r="B88" s="6"/>
      <c r="C88" s="6"/>
      <c r="D88" s="6"/>
      <c r="E88" s="6"/>
      <c r="F88" s="6"/>
      <c r="G88" s="6"/>
      <c r="H88" s="6"/>
      <c r="I88" s="44"/>
      <c r="J88" s="13" t="s">
        <v>229</v>
      </c>
      <c r="K88" s="6"/>
      <c r="L88" s="6"/>
      <c r="M88" s="6"/>
      <c r="N88" s="6"/>
      <c r="O88" s="6"/>
      <c r="P88" s="6"/>
      <c r="Q88" s="6"/>
      <c r="R88" s="44"/>
    </row>
    <row r="89" spans="1:18" ht="12.75">
      <c r="A89" s="13"/>
      <c r="B89" s="6"/>
      <c r="C89" s="6" t="s">
        <v>26</v>
      </c>
      <c r="D89" s="6"/>
      <c r="E89" s="6"/>
      <c r="F89" s="6"/>
      <c r="G89" s="6"/>
      <c r="H89" s="6"/>
      <c r="I89" s="44"/>
      <c r="J89" s="13" t="s">
        <v>231</v>
      </c>
      <c r="K89" s="6"/>
      <c r="L89" s="6"/>
      <c r="M89" s="6"/>
      <c r="N89" s="6"/>
      <c r="O89" s="6"/>
      <c r="P89" s="6"/>
      <c r="Q89" s="6"/>
      <c r="R89" s="44"/>
    </row>
    <row r="90" spans="1:18" ht="12.75">
      <c r="A90" s="13"/>
      <c r="B90" s="6"/>
      <c r="C90" s="6"/>
      <c r="D90" s="6"/>
      <c r="E90" s="6"/>
      <c r="F90" s="6"/>
      <c r="G90" s="6"/>
      <c r="H90" s="6"/>
      <c r="I90" s="44"/>
      <c r="J90" s="13" t="s">
        <v>232</v>
      </c>
      <c r="K90" s="6"/>
      <c r="L90" s="6"/>
      <c r="M90" s="6"/>
      <c r="N90" s="6"/>
      <c r="O90" s="6"/>
      <c r="P90" s="6"/>
      <c r="Q90" s="6"/>
      <c r="R90" s="44"/>
    </row>
    <row r="91" spans="1:18" ht="12.75">
      <c r="A91" s="13"/>
      <c r="B91" s="9" t="s">
        <v>541</v>
      </c>
      <c r="C91" s="6"/>
      <c r="D91" s="6"/>
      <c r="E91" s="6"/>
      <c r="F91" s="6"/>
      <c r="G91" s="6"/>
      <c r="H91" s="6"/>
      <c r="I91" s="44"/>
      <c r="J91" s="13"/>
      <c r="K91" s="6"/>
      <c r="L91" s="6"/>
      <c r="M91" s="6"/>
      <c r="N91" s="6"/>
      <c r="O91" s="6"/>
      <c r="P91" s="6"/>
      <c r="Q91" s="6"/>
      <c r="R91" s="44"/>
    </row>
    <row r="92" spans="1:18" ht="12.75">
      <c r="A92" s="13"/>
      <c r="B92" s="6"/>
      <c r="C92" s="6"/>
      <c r="D92" s="6"/>
      <c r="E92" s="6"/>
      <c r="F92" s="6"/>
      <c r="G92" s="6"/>
      <c r="H92" s="6"/>
      <c r="I92" s="44"/>
      <c r="J92" s="131" t="s">
        <v>230</v>
      </c>
      <c r="K92" s="6"/>
      <c r="L92" s="6"/>
      <c r="M92" s="6"/>
      <c r="N92" s="6"/>
      <c r="O92" s="6"/>
      <c r="P92" s="6"/>
      <c r="Q92" s="6"/>
      <c r="R92" s="44"/>
    </row>
    <row r="93" spans="1:18" ht="12.75">
      <c r="A93" s="205">
        <v>2</v>
      </c>
      <c r="B93" s="205">
        <v>2</v>
      </c>
      <c r="C93" s="6" t="s">
        <v>412</v>
      </c>
      <c r="D93" s="6"/>
      <c r="E93" s="6"/>
      <c r="F93" s="6"/>
      <c r="G93" s="6"/>
      <c r="H93" s="6"/>
      <c r="I93" s="44"/>
      <c r="J93" s="13"/>
      <c r="K93" s="6"/>
      <c r="L93" s="6"/>
      <c r="M93" s="6"/>
      <c r="N93" s="6"/>
      <c r="O93" s="6"/>
      <c r="P93" s="6"/>
      <c r="Q93" s="6"/>
      <c r="R93" s="44"/>
    </row>
    <row r="94" spans="1:18" ht="12.75">
      <c r="A94" s="59" t="s">
        <v>487</v>
      </c>
      <c r="B94" s="35" t="s">
        <v>487</v>
      </c>
      <c r="C94" s="6" t="s">
        <v>413</v>
      </c>
      <c r="D94" s="6"/>
      <c r="E94" s="6"/>
      <c r="F94" s="6"/>
      <c r="G94" s="6"/>
      <c r="H94" s="6"/>
      <c r="I94" s="44"/>
      <c r="J94" s="13" t="s">
        <v>233</v>
      </c>
      <c r="K94" s="6"/>
      <c r="L94" s="6"/>
      <c r="M94" s="6"/>
      <c r="N94" s="6"/>
      <c r="O94" s="6"/>
      <c r="P94" s="6"/>
      <c r="Q94" s="6"/>
      <c r="R94" s="44"/>
    </row>
    <row r="95" spans="1:18" ht="12.75">
      <c r="A95" s="205">
        <v>3</v>
      </c>
      <c r="B95" s="205">
        <v>3</v>
      </c>
      <c r="C95" s="6" t="s">
        <v>414</v>
      </c>
      <c r="D95" s="6"/>
      <c r="E95" s="6"/>
      <c r="F95" s="6"/>
      <c r="G95" s="6"/>
      <c r="H95" s="6"/>
      <c r="I95" s="44"/>
      <c r="J95" s="13" t="s">
        <v>234</v>
      </c>
      <c r="K95" s="6"/>
      <c r="L95" s="6"/>
      <c r="M95" s="6"/>
      <c r="N95" s="6"/>
      <c r="O95" s="6"/>
      <c r="P95" s="6"/>
      <c r="Q95" s="6"/>
      <c r="R95" s="44"/>
    </row>
    <row r="96" spans="1:18" ht="12.75">
      <c r="A96" s="59" t="s">
        <v>163</v>
      </c>
      <c r="B96" s="35" t="s">
        <v>163</v>
      </c>
      <c r="C96" s="6"/>
      <c r="D96" s="6"/>
      <c r="E96" s="6"/>
      <c r="F96" s="6"/>
      <c r="G96" s="6"/>
      <c r="H96" s="6"/>
      <c r="I96" s="44"/>
      <c r="J96" s="13" t="s">
        <v>236</v>
      </c>
      <c r="K96" s="6"/>
      <c r="L96" s="6"/>
      <c r="M96" s="6"/>
      <c r="N96" s="6"/>
      <c r="O96" s="6"/>
      <c r="P96" s="6"/>
      <c r="Q96" s="6"/>
      <c r="R96" s="44"/>
    </row>
    <row r="97" spans="1:18" ht="12.75">
      <c r="A97" s="205">
        <v>4</v>
      </c>
      <c r="B97" s="205">
        <v>4</v>
      </c>
      <c r="C97" s="6" t="s">
        <v>415</v>
      </c>
      <c r="D97" s="6"/>
      <c r="E97" s="6"/>
      <c r="F97" s="6"/>
      <c r="G97" s="6"/>
      <c r="H97" s="6"/>
      <c r="I97" s="44"/>
      <c r="J97" s="13" t="s">
        <v>235</v>
      </c>
      <c r="K97" s="6"/>
      <c r="L97" s="6"/>
      <c r="M97" s="6"/>
      <c r="N97" s="6"/>
      <c r="O97" s="6"/>
      <c r="P97" s="6"/>
      <c r="Q97" s="6"/>
      <c r="R97" s="44"/>
    </row>
    <row r="98" spans="1:18" ht="12.75">
      <c r="A98" s="60" t="s">
        <v>164</v>
      </c>
      <c r="B98" s="61" t="s">
        <v>164</v>
      </c>
      <c r="C98" s="6" t="s">
        <v>416</v>
      </c>
      <c r="D98" s="6"/>
      <c r="E98" s="6"/>
      <c r="F98" s="6"/>
      <c r="G98" s="6"/>
      <c r="H98" s="6"/>
      <c r="I98" s="44"/>
      <c r="J98" s="71"/>
      <c r="K98" s="6"/>
      <c r="L98" s="6"/>
      <c r="M98" s="6"/>
      <c r="N98" s="6"/>
      <c r="O98" s="6"/>
      <c r="P98" s="6"/>
      <c r="Q98" s="6"/>
      <c r="R98" s="44"/>
    </row>
    <row r="99" spans="1:18" ht="12.75">
      <c r="A99" s="13"/>
      <c r="B99" s="6"/>
      <c r="C99" s="6" t="s">
        <v>417</v>
      </c>
      <c r="D99" s="6"/>
      <c r="E99" s="6"/>
      <c r="F99" s="6"/>
      <c r="G99" s="6"/>
      <c r="H99" s="6"/>
      <c r="I99" s="44"/>
      <c r="J99" s="13"/>
      <c r="K99" s="6"/>
      <c r="L99" s="6"/>
      <c r="M99" s="6"/>
      <c r="N99" s="6"/>
      <c r="O99" s="6"/>
      <c r="P99" s="6"/>
      <c r="Q99" s="6"/>
      <c r="R99" s="44"/>
    </row>
    <row r="100" spans="1:18" ht="12.75">
      <c r="A100" s="13"/>
      <c r="B100" s="6"/>
      <c r="C100" s="6"/>
      <c r="D100" s="6"/>
      <c r="E100" s="6"/>
      <c r="F100" s="6"/>
      <c r="G100" s="6"/>
      <c r="H100" s="6"/>
      <c r="I100" s="44"/>
      <c r="J100" s="13"/>
      <c r="K100" s="6"/>
      <c r="L100" s="6"/>
      <c r="M100" s="6"/>
      <c r="N100" s="6"/>
      <c r="O100" s="6"/>
      <c r="P100" s="6"/>
      <c r="Q100" s="6"/>
      <c r="R100" s="44"/>
    </row>
    <row r="101" spans="1:18" ht="12.75">
      <c r="A101" s="13"/>
      <c r="B101" s="6"/>
      <c r="C101" s="6" t="s">
        <v>418</v>
      </c>
      <c r="D101" s="6"/>
      <c r="E101" s="6"/>
      <c r="F101" s="6"/>
      <c r="G101" s="6"/>
      <c r="H101" s="6"/>
      <c r="I101" s="44"/>
      <c r="J101" s="72"/>
      <c r="K101" s="6"/>
      <c r="L101" s="6"/>
      <c r="M101" s="6"/>
      <c r="N101" s="6"/>
      <c r="O101" s="6"/>
      <c r="P101" s="6"/>
      <c r="Q101" s="6"/>
      <c r="R101" s="44"/>
    </row>
    <row r="102" spans="1:18" ht="12.75">
      <c r="A102" s="13"/>
      <c r="B102" s="6"/>
      <c r="C102" s="6" t="s">
        <v>419</v>
      </c>
      <c r="D102" s="6"/>
      <c r="E102" s="6"/>
      <c r="F102" s="6"/>
      <c r="G102" s="6"/>
      <c r="H102" s="6"/>
      <c r="I102" s="44"/>
      <c r="J102" s="72"/>
      <c r="K102" s="6"/>
      <c r="L102" s="6"/>
      <c r="M102" s="6"/>
      <c r="N102" s="6"/>
      <c r="O102" s="6"/>
      <c r="P102" s="6"/>
      <c r="Q102" s="6"/>
      <c r="R102" s="44"/>
    </row>
    <row r="103" spans="1:18" ht="12.75">
      <c r="A103" s="13"/>
      <c r="B103" s="6"/>
      <c r="C103" s="6" t="s">
        <v>420</v>
      </c>
      <c r="D103" s="6"/>
      <c r="E103" s="6"/>
      <c r="F103" s="6"/>
      <c r="G103" s="6"/>
      <c r="H103" s="6"/>
      <c r="I103" s="44"/>
      <c r="J103" s="72"/>
      <c r="K103" s="6"/>
      <c r="L103" s="6"/>
      <c r="M103" s="6"/>
      <c r="N103" s="6"/>
      <c r="O103" s="6"/>
      <c r="P103" s="6"/>
      <c r="Q103" s="6"/>
      <c r="R103" s="44"/>
    </row>
    <row r="104" spans="1:18" ht="12.75">
      <c r="A104" s="13"/>
      <c r="B104" s="6"/>
      <c r="C104" s="6"/>
      <c r="D104" s="6"/>
      <c r="E104" s="6"/>
      <c r="F104" s="6"/>
      <c r="G104" s="6"/>
      <c r="H104" s="6"/>
      <c r="I104" s="44"/>
      <c r="J104" s="72"/>
      <c r="K104" s="6"/>
      <c r="L104" s="6"/>
      <c r="M104" s="6"/>
      <c r="N104" s="6"/>
      <c r="O104" s="6"/>
      <c r="P104" s="6"/>
      <c r="Q104" s="6"/>
      <c r="R104" s="44"/>
    </row>
    <row r="105" spans="1:18" ht="12.75">
      <c r="A105" s="13"/>
      <c r="B105" s="6"/>
      <c r="C105" s="6"/>
      <c r="D105" s="6"/>
      <c r="E105" s="6"/>
      <c r="F105" s="6"/>
      <c r="G105" s="6"/>
      <c r="H105" s="6"/>
      <c r="I105" s="44"/>
      <c r="J105" s="13"/>
      <c r="K105" s="6"/>
      <c r="L105" s="6"/>
      <c r="M105" s="6"/>
      <c r="N105" s="6"/>
      <c r="O105" s="6"/>
      <c r="P105" s="6"/>
      <c r="Q105" s="6"/>
      <c r="R105" s="44"/>
    </row>
    <row r="106" spans="1:18" ht="12.75">
      <c r="A106" s="2"/>
      <c r="B106" s="3"/>
      <c r="C106" s="3"/>
      <c r="D106" s="3"/>
      <c r="E106" s="3"/>
      <c r="F106" s="3"/>
      <c r="G106" s="3"/>
      <c r="H106" s="3"/>
      <c r="I106" s="164"/>
      <c r="J106" s="13"/>
      <c r="K106" s="6"/>
      <c r="L106" s="6"/>
      <c r="M106" s="6"/>
      <c r="N106" s="6"/>
      <c r="O106" s="6"/>
      <c r="P106" s="6"/>
      <c r="Q106" s="6"/>
      <c r="R106" s="44"/>
    </row>
    <row r="107" spans="10:18" ht="12.75">
      <c r="J107" s="13"/>
      <c r="K107" s="6"/>
      <c r="L107" s="6"/>
      <c r="M107" s="6"/>
      <c r="N107" s="6"/>
      <c r="O107" s="6"/>
      <c r="P107" s="6"/>
      <c r="Q107" s="6"/>
      <c r="R107" s="44"/>
    </row>
    <row r="108" spans="10:18" ht="12.75">
      <c r="J108" s="13"/>
      <c r="K108" s="6"/>
      <c r="L108" s="6"/>
      <c r="M108" s="6"/>
      <c r="N108" s="6"/>
      <c r="O108" s="6"/>
      <c r="P108" s="6"/>
      <c r="Q108" s="6"/>
      <c r="R108" s="44"/>
    </row>
    <row r="109" spans="10:18" ht="12.75">
      <c r="J109" s="2"/>
      <c r="K109" s="3"/>
      <c r="L109" s="3"/>
      <c r="M109" s="3"/>
      <c r="N109" s="3"/>
      <c r="O109" s="3"/>
      <c r="P109" s="3"/>
      <c r="Q109" s="3"/>
      <c r="R109" s="49"/>
    </row>
    <row r="110" spans="10:18" ht="12.75">
      <c r="J110" s="1"/>
      <c r="K110" s="50"/>
      <c r="L110" s="50"/>
      <c r="M110" s="50"/>
      <c r="N110" s="50"/>
      <c r="O110" s="50"/>
      <c r="P110" s="50"/>
      <c r="Q110" s="50"/>
      <c r="R110" s="51"/>
    </row>
    <row r="111" spans="10:18" ht="12.75">
      <c r="J111" s="64" t="s">
        <v>541</v>
      </c>
      <c r="K111" s="6"/>
      <c r="L111" s="6"/>
      <c r="M111" s="6"/>
      <c r="N111" s="6"/>
      <c r="O111" s="6"/>
      <c r="P111" s="6"/>
      <c r="Q111" s="6"/>
      <c r="R111" s="44"/>
    </row>
    <row r="112" spans="10:18" ht="12.75">
      <c r="J112" s="13" t="s">
        <v>555</v>
      </c>
      <c r="K112" s="6"/>
      <c r="L112" s="6"/>
      <c r="M112" s="6"/>
      <c r="N112" s="6"/>
      <c r="O112" s="6"/>
      <c r="P112" s="6"/>
      <c r="Q112" s="6"/>
      <c r="R112" s="44"/>
    </row>
    <row r="113" spans="10:18" ht="12.75">
      <c r="J113" s="13" t="s">
        <v>62</v>
      </c>
      <c r="K113" s="6"/>
      <c r="L113" s="6"/>
      <c r="M113" s="6"/>
      <c r="N113" s="6"/>
      <c r="O113" s="6"/>
      <c r="P113" s="6"/>
      <c r="Q113" s="6"/>
      <c r="R113" s="44"/>
    </row>
    <row r="114" spans="2:18" ht="12.75">
      <c r="B114" s="136" t="s">
        <v>138</v>
      </c>
      <c r="J114" s="13" t="s">
        <v>369</v>
      </c>
      <c r="K114" s="6"/>
      <c r="L114" s="6"/>
      <c r="M114" s="6"/>
      <c r="N114" s="6"/>
      <c r="O114" s="6"/>
      <c r="P114" s="6"/>
      <c r="Q114" s="6"/>
      <c r="R114" s="44"/>
    </row>
    <row r="115" spans="10:18" ht="12.75">
      <c r="J115" s="13" t="s">
        <v>370</v>
      </c>
      <c r="K115" s="6"/>
      <c r="L115" s="6"/>
      <c r="M115" s="6"/>
      <c r="N115" s="6"/>
      <c r="O115" s="6"/>
      <c r="P115" s="6"/>
      <c r="Q115" s="6"/>
      <c r="R115" s="44"/>
    </row>
    <row r="116" spans="10:18" ht="12.75">
      <c r="J116" s="13" t="s">
        <v>379</v>
      </c>
      <c r="K116" s="6"/>
      <c r="L116" s="6"/>
      <c r="M116" s="6"/>
      <c r="N116" s="6"/>
      <c r="O116" s="6"/>
      <c r="P116" s="6"/>
      <c r="Q116" s="6"/>
      <c r="R116" s="44"/>
    </row>
    <row r="117" spans="10:18" ht="12.75">
      <c r="J117" s="76" t="s">
        <v>651</v>
      </c>
      <c r="K117" s="6"/>
      <c r="L117" s="6"/>
      <c r="M117" s="6"/>
      <c r="N117" s="6"/>
      <c r="O117" s="6"/>
      <c r="P117" s="6"/>
      <c r="Q117" s="6"/>
      <c r="R117" s="44"/>
    </row>
    <row r="118" spans="10:18" ht="12.75">
      <c r="J118" s="13" t="s">
        <v>251</v>
      </c>
      <c r="K118" s="6"/>
      <c r="L118" s="6"/>
      <c r="M118" s="6"/>
      <c r="N118" s="6"/>
      <c r="O118" s="6"/>
      <c r="P118" s="6"/>
      <c r="Q118" s="6"/>
      <c r="R118" s="44"/>
    </row>
    <row r="119" spans="10:18" ht="12.75">
      <c r="J119" s="71" t="s">
        <v>250</v>
      </c>
      <c r="K119" s="6"/>
      <c r="L119" s="6"/>
      <c r="M119" s="6"/>
      <c r="N119" s="6"/>
      <c r="O119" s="6"/>
      <c r="P119" s="6"/>
      <c r="Q119" s="6"/>
      <c r="R119" s="44"/>
    </row>
    <row r="120" spans="10:18" ht="12.75">
      <c r="J120" s="71" t="s">
        <v>249</v>
      </c>
      <c r="K120" s="6"/>
      <c r="L120" s="6"/>
      <c r="M120" s="6"/>
      <c r="N120" s="6"/>
      <c r="O120" s="6"/>
      <c r="P120" s="6"/>
      <c r="Q120" s="6"/>
      <c r="R120" s="44"/>
    </row>
    <row r="121" spans="10:18" ht="12.75">
      <c r="J121" s="71" t="s">
        <v>248</v>
      </c>
      <c r="K121" s="6"/>
      <c r="L121" s="6"/>
      <c r="M121" s="6"/>
      <c r="N121" s="6"/>
      <c r="O121" s="6"/>
      <c r="P121" s="6"/>
      <c r="Q121" s="6"/>
      <c r="R121" s="44"/>
    </row>
    <row r="122" spans="10:18" ht="12.75">
      <c r="J122" s="13" t="s">
        <v>247</v>
      </c>
      <c r="K122" s="6"/>
      <c r="L122" s="6"/>
      <c r="M122" s="6"/>
      <c r="N122" s="6"/>
      <c r="O122" s="6"/>
      <c r="P122" s="6"/>
      <c r="Q122" s="6"/>
      <c r="R122" s="44"/>
    </row>
    <row r="123" spans="10:18" ht="12.75">
      <c r="J123" s="13" t="s">
        <v>246</v>
      </c>
      <c r="K123" s="6"/>
      <c r="L123" s="6"/>
      <c r="M123" s="6"/>
      <c r="N123" s="6"/>
      <c r="O123" s="6"/>
      <c r="P123" s="6"/>
      <c r="Q123" s="6"/>
      <c r="R123" s="44"/>
    </row>
    <row r="124" spans="10:18" ht="12.75">
      <c r="J124" s="13"/>
      <c r="K124" s="6"/>
      <c r="L124" s="6"/>
      <c r="M124" s="6"/>
      <c r="N124" s="6"/>
      <c r="O124" s="6"/>
      <c r="P124" s="6"/>
      <c r="Q124" s="6"/>
      <c r="R124" s="44"/>
    </row>
    <row r="125" spans="10:18" ht="12.75">
      <c r="J125" s="72" t="s">
        <v>84</v>
      </c>
      <c r="K125" s="6"/>
      <c r="L125" s="6"/>
      <c r="M125" s="6"/>
      <c r="N125" s="6"/>
      <c r="O125" s="6"/>
      <c r="P125" s="6"/>
      <c r="Q125" s="6"/>
      <c r="R125" s="44"/>
    </row>
    <row r="126" spans="10:18" ht="12.75">
      <c r="J126" s="72" t="s">
        <v>530</v>
      </c>
      <c r="K126" s="6"/>
      <c r="L126" s="6"/>
      <c r="M126" s="6"/>
      <c r="N126" s="6"/>
      <c r="O126" s="6"/>
      <c r="P126" s="6"/>
      <c r="Q126" s="6"/>
      <c r="R126" s="44"/>
    </row>
    <row r="127" spans="10:18" ht="12.75">
      <c r="J127" s="72" t="s">
        <v>531</v>
      </c>
      <c r="K127" s="6"/>
      <c r="L127" s="6"/>
      <c r="M127" s="6"/>
      <c r="N127" s="6"/>
      <c r="O127" s="6"/>
      <c r="P127" s="6"/>
      <c r="Q127" s="6"/>
      <c r="R127" s="44"/>
    </row>
    <row r="128" spans="10:18" ht="12.75">
      <c r="J128" s="72" t="s">
        <v>143</v>
      </c>
      <c r="K128" s="6"/>
      <c r="L128" s="6"/>
      <c r="M128" s="6"/>
      <c r="N128" s="6"/>
      <c r="O128" s="6"/>
      <c r="P128" s="6"/>
      <c r="Q128" s="6"/>
      <c r="R128" s="44"/>
    </row>
    <row r="129" spans="10:18" ht="12.75">
      <c r="J129" s="13"/>
      <c r="K129" s="6"/>
      <c r="L129" s="6"/>
      <c r="M129" s="6"/>
      <c r="N129" s="6"/>
      <c r="O129" s="6"/>
      <c r="P129" s="6"/>
      <c r="Q129" s="6"/>
      <c r="R129" s="44"/>
    </row>
    <row r="130" spans="10:18" ht="12.75">
      <c r="J130" s="13"/>
      <c r="K130" s="6"/>
      <c r="L130" s="6"/>
      <c r="M130" s="6"/>
      <c r="N130" s="6"/>
      <c r="O130" s="6"/>
      <c r="P130" s="6"/>
      <c r="Q130" s="6"/>
      <c r="R130" s="44"/>
    </row>
    <row r="131" spans="10:18" ht="12.75">
      <c r="J131" s="13"/>
      <c r="K131" s="6"/>
      <c r="L131" s="6"/>
      <c r="M131" s="6"/>
      <c r="N131" s="6"/>
      <c r="O131" s="6"/>
      <c r="P131" s="6"/>
      <c r="Q131" s="6"/>
      <c r="R131" s="44"/>
    </row>
    <row r="132" spans="10:18" ht="12.75">
      <c r="J132" s="13"/>
      <c r="K132" s="6"/>
      <c r="L132" s="6"/>
      <c r="M132" s="6"/>
      <c r="N132" s="6"/>
      <c r="O132" s="6"/>
      <c r="P132" s="6"/>
      <c r="Q132" s="6"/>
      <c r="R132" s="44"/>
    </row>
    <row r="133" spans="10:18" ht="12.75">
      <c r="J133" s="13"/>
      <c r="K133" s="6"/>
      <c r="L133" s="6"/>
      <c r="M133" s="6"/>
      <c r="N133" s="6"/>
      <c r="O133" s="6"/>
      <c r="P133" s="6"/>
      <c r="Q133" s="6"/>
      <c r="R133" s="44"/>
    </row>
    <row r="134" spans="10:18" ht="12.75">
      <c r="J134" s="13"/>
      <c r="K134" s="6"/>
      <c r="L134" s="6"/>
      <c r="M134" s="6"/>
      <c r="N134" s="6"/>
      <c r="O134" s="6"/>
      <c r="P134" s="6"/>
      <c r="Q134" s="6"/>
      <c r="R134" s="44"/>
    </row>
    <row r="135" spans="10:18" ht="12.75">
      <c r="J135" s="13"/>
      <c r="K135" s="6"/>
      <c r="L135" s="6"/>
      <c r="M135" s="6"/>
      <c r="N135" s="6"/>
      <c r="O135" s="6"/>
      <c r="P135" s="6"/>
      <c r="Q135" s="6"/>
      <c r="R135" s="44"/>
    </row>
    <row r="136" spans="10:18" ht="12.75">
      <c r="J136" s="13"/>
      <c r="K136" s="6"/>
      <c r="L136" s="6"/>
      <c r="M136" s="6"/>
      <c r="N136" s="6"/>
      <c r="O136" s="6"/>
      <c r="P136" s="6"/>
      <c r="Q136" s="6"/>
      <c r="R136" s="44"/>
    </row>
    <row r="137" spans="10:18" ht="12.75">
      <c r="J137" s="13"/>
      <c r="K137" s="6"/>
      <c r="L137" s="6"/>
      <c r="M137" s="6"/>
      <c r="N137" s="6"/>
      <c r="O137" s="6"/>
      <c r="P137" s="6"/>
      <c r="Q137" s="6"/>
      <c r="R137" s="44"/>
    </row>
    <row r="138" spans="10:18" ht="12.75">
      <c r="J138" s="13"/>
      <c r="K138" s="6"/>
      <c r="L138" s="6"/>
      <c r="M138" s="6"/>
      <c r="N138" s="6"/>
      <c r="O138" s="6"/>
      <c r="P138" s="6"/>
      <c r="Q138" s="6"/>
      <c r="R138" s="44"/>
    </row>
    <row r="139" spans="10:18" ht="12.75">
      <c r="J139" s="13"/>
      <c r="K139" s="6"/>
      <c r="L139" s="6"/>
      <c r="M139" s="6"/>
      <c r="N139" s="6"/>
      <c r="O139" s="6"/>
      <c r="P139" s="6"/>
      <c r="Q139" s="6"/>
      <c r="R139" s="44"/>
    </row>
    <row r="140" spans="10:18" ht="12.75">
      <c r="J140" s="13"/>
      <c r="K140" s="6"/>
      <c r="L140" s="6"/>
      <c r="M140" s="6"/>
      <c r="N140" s="6"/>
      <c r="O140" s="6"/>
      <c r="P140" s="6"/>
      <c r="Q140" s="6"/>
      <c r="R140" s="44"/>
    </row>
    <row r="141" spans="10:18" ht="12.75">
      <c r="J141" s="13"/>
      <c r="K141" s="6"/>
      <c r="L141" s="6"/>
      <c r="M141" s="6"/>
      <c r="N141" s="6"/>
      <c r="O141" s="6"/>
      <c r="P141" s="6"/>
      <c r="Q141" s="6"/>
      <c r="R141" s="44"/>
    </row>
    <row r="142" spans="10:18" ht="12.75">
      <c r="J142" s="13"/>
      <c r="K142" s="6"/>
      <c r="L142" s="6"/>
      <c r="M142" s="6"/>
      <c r="N142" s="6"/>
      <c r="O142" s="6"/>
      <c r="P142" s="6"/>
      <c r="Q142" s="6"/>
      <c r="R142" s="44"/>
    </row>
    <row r="143" spans="10:18" ht="12.75">
      <c r="J143" s="13"/>
      <c r="K143" s="6"/>
      <c r="L143" s="6"/>
      <c r="M143" s="6"/>
      <c r="N143" s="6"/>
      <c r="O143" s="6"/>
      <c r="P143" s="6"/>
      <c r="Q143" s="6"/>
      <c r="R143" s="44"/>
    </row>
    <row r="144" spans="10:18" ht="12.75">
      <c r="J144" s="13"/>
      <c r="K144" s="6"/>
      <c r="L144" s="6"/>
      <c r="M144" s="6"/>
      <c r="N144" s="6"/>
      <c r="O144" s="6"/>
      <c r="P144" s="6"/>
      <c r="Q144" s="6"/>
      <c r="R144" s="44"/>
    </row>
    <row r="145" spans="10:18" ht="12.75">
      <c r="J145" s="13"/>
      <c r="K145" s="6"/>
      <c r="L145" s="6"/>
      <c r="M145" s="6"/>
      <c r="N145" s="6"/>
      <c r="O145" s="6"/>
      <c r="P145" s="6"/>
      <c r="Q145" s="6"/>
      <c r="R145" s="44"/>
    </row>
    <row r="146" spans="10:18" ht="12.75">
      <c r="J146" s="13"/>
      <c r="K146" s="6"/>
      <c r="L146" s="6"/>
      <c r="M146" s="6"/>
      <c r="N146" s="6"/>
      <c r="O146" s="6"/>
      <c r="P146" s="6"/>
      <c r="Q146" s="6"/>
      <c r="R146" s="44"/>
    </row>
    <row r="147" spans="10:18" ht="12.75">
      <c r="J147" s="13"/>
      <c r="K147" s="6"/>
      <c r="L147" s="6"/>
      <c r="M147" s="6"/>
      <c r="N147" s="6"/>
      <c r="O147" s="6"/>
      <c r="P147" s="6"/>
      <c r="Q147" s="6"/>
      <c r="R147" s="44"/>
    </row>
    <row r="148" spans="10:18" ht="12.75">
      <c r="J148" s="13"/>
      <c r="K148" s="6"/>
      <c r="L148" s="6"/>
      <c r="M148" s="6"/>
      <c r="N148" s="6"/>
      <c r="O148" s="6"/>
      <c r="P148" s="6"/>
      <c r="Q148" s="6"/>
      <c r="R148" s="44"/>
    </row>
    <row r="149" spans="10:18" ht="12.75">
      <c r="J149" s="13"/>
      <c r="K149" s="6"/>
      <c r="L149" s="6"/>
      <c r="M149" s="6"/>
      <c r="N149" s="6"/>
      <c r="O149" s="6"/>
      <c r="P149" s="6"/>
      <c r="Q149" s="6"/>
      <c r="R149" s="44"/>
    </row>
    <row r="150" spans="10:18" ht="12.75">
      <c r="J150" s="13"/>
      <c r="K150" s="6"/>
      <c r="L150" s="6"/>
      <c r="M150" s="6"/>
      <c r="N150" s="6"/>
      <c r="O150" s="6"/>
      <c r="P150" s="6"/>
      <c r="Q150" s="6"/>
      <c r="R150" s="44"/>
    </row>
    <row r="151" spans="10:18" ht="12.75">
      <c r="J151" s="13"/>
      <c r="K151" s="6"/>
      <c r="L151" s="6"/>
      <c r="M151" s="6"/>
      <c r="N151" s="6"/>
      <c r="O151" s="6"/>
      <c r="P151" s="6"/>
      <c r="Q151" s="6"/>
      <c r="R151" s="44"/>
    </row>
    <row r="152" spans="10:18" ht="12.75">
      <c r="J152" s="13"/>
      <c r="K152" s="6"/>
      <c r="L152" s="6"/>
      <c r="M152" s="6"/>
      <c r="N152" s="6"/>
      <c r="O152" s="6"/>
      <c r="P152" s="6"/>
      <c r="Q152" s="6"/>
      <c r="R152" s="44"/>
    </row>
    <row r="153" spans="10:18" ht="12.75">
      <c r="J153" s="13"/>
      <c r="K153" s="6"/>
      <c r="L153" s="6"/>
      <c r="M153" s="6"/>
      <c r="N153" s="6"/>
      <c r="O153" s="6"/>
      <c r="P153" s="6"/>
      <c r="Q153" s="6"/>
      <c r="R153" s="44"/>
    </row>
    <row r="154" spans="10:18" ht="12.75">
      <c r="J154" s="13"/>
      <c r="K154" s="6"/>
      <c r="L154" s="6"/>
      <c r="M154" s="6"/>
      <c r="N154" s="6"/>
      <c r="O154" s="6"/>
      <c r="P154" s="6"/>
      <c r="Q154" s="6"/>
      <c r="R154" s="44"/>
    </row>
    <row r="155" spans="10:18" ht="12.75">
      <c r="J155" s="13"/>
      <c r="K155" s="6"/>
      <c r="L155" s="6"/>
      <c r="M155" s="6"/>
      <c r="N155" s="6"/>
      <c r="O155" s="6"/>
      <c r="P155" s="6"/>
      <c r="Q155" s="6"/>
      <c r="R155" s="44"/>
    </row>
    <row r="156" spans="10:18" ht="12.75">
      <c r="J156" s="13"/>
      <c r="K156" s="6"/>
      <c r="L156" s="6"/>
      <c r="M156" s="6"/>
      <c r="N156" s="6"/>
      <c r="O156" s="6"/>
      <c r="P156" s="6"/>
      <c r="Q156" s="6"/>
      <c r="R156" s="44"/>
    </row>
    <row r="157" spans="10:18" ht="12.75">
      <c r="J157" s="13"/>
      <c r="K157" s="6"/>
      <c r="L157" s="6"/>
      <c r="M157" s="6"/>
      <c r="N157" s="6"/>
      <c r="O157" s="6"/>
      <c r="P157" s="6"/>
      <c r="Q157" s="6"/>
      <c r="R157" s="44"/>
    </row>
    <row r="158" spans="10:18" ht="12.75">
      <c r="J158" s="13"/>
      <c r="K158" s="6"/>
      <c r="L158" s="6"/>
      <c r="M158" s="6"/>
      <c r="N158" s="6"/>
      <c r="O158" s="6"/>
      <c r="P158" s="6"/>
      <c r="Q158" s="6"/>
      <c r="R158" s="44"/>
    </row>
    <row r="159" spans="10:18" ht="12.75">
      <c r="J159" s="13"/>
      <c r="K159" s="6"/>
      <c r="L159" s="6"/>
      <c r="M159" s="6"/>
      <c r="N159" s="6"/>
      <c r="O159" s="6"/>
      <c r="P159" s="6"/>
      <c r="Q159" s="6"/>
      <c r="R159" s="44"/>
    </row>
    <row r="160" spans="10:18" ht="12.75">
      <c r="J160" s="13"/>
      <c r="K160" s="6"/>
      <c r="L160" s="6"/>
      <c r="M160" s="6"/>
      <c r="N160" s="6"/>
      <c r="O160" s="6"/>
      <c r="P160" s="6"/>
      <c r="Q160" s="6"/>
      <c r="R160" s="44"/>
    </row>
    <row r="161" spans="10:18" ht="12.75">
      <c r="J161" s="13"/>
      <c r="K161" s="6"/>
      <c r="L161" s="6"/>
      <c r="M161" s="6"/>
      <c r="N161" s="6"/>
      <c r="O161" s="6"/>
      <c r="P161" s="6"/>
      <c r="Q161" s="6"/>
      <c r="R161" s="44"/>
    </row>
    <row r="162" spans="10:18" ht="12.75">
      <c r="J162" s="13"/>
      <c r="K162" s="6"/>
      <c r="L162" s="6"/>
      <c r="M162" s="6"/>
      <c r="N162" s="6"/>
      <c r="O162" s="6"/>
      <c r="P162" s="6"/>
      <c r="Q162" s="6"/>
      <c r="R162" s="44"/>
    </row>
    <row r="163" spans="10:18" ht="12.75">
      <c r="J163" s="2"/>
      <c r="K163" s="3"/>
      <c r="L163" s="3"/>
      <c r="M163" s="3"/>
      <c r="N163" s="3"/>
      <c r="O163" s="3"/>
      <c r="P163" s="3"/>
      <c r="Q163" s="3"/>
      <c r="R163" s="49"/>
    </row>
  </sheetData>
  <sheetProtection/>
  <mergeCells count="10">
    <mergeCell ref="J1:R1"/>
    <mergeCell ref="C2:E2"/>
    <mergeCell ref="C6:E6"/>
    <mergeCell ref="C4:E4"/>
    <mergeCell ref="C38:I38"/>
    <mergeCell ref="C39:I39"/>
    <mergeCell ref="A8:I8"/>
    <mergeCell ref="A9:I9"/>
    <mergeCell ref="E21:F21"/>
    <mergeCell ref="E23:F23"/>
  </mergeCells>
  <printOptions/>
  <pageMargins left="0.75" right="0.75" top="0.3" bottom="0.65" header="0.5" footer="0"/>
  <pageSetup horizontalDpi="1200" verticalDpi="1200" orientation="portrait" r:id="rId2"/>
  <headerFooter alignWithMargins="0">
    <oddFooter>&amp;LBIOLOGY TECH NOTE-14 (FY16)&amp;C&amp;A&amp;RPage &amp;P</oddFooter>
  </headerFooter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8" max="18" width="10.7109375" style="0" customWidth="1"/>
  </cols>
  <sheetData>
    <row r="1" spans="1:18" ht="17.25">
      <c r="A1" s="52" t="s">
        <v>711</v>
      </c>
      <c r="B1" s="53"/>
      <c r="C1" s="53"/>
      <c r="D1" s="53"/>
      <c r="E1" s="53"/>
      <c r="F1" s="53"/>
      <c r="G1" s="53"/>
      <c r="H1" s="53"/>
      <c r="I1" s="54"/>
      <c r="J1" s="286" t="s">
        <v>712</v>
      </c>
      <c r="K1" s="287"/>
      <c r="L1" s="287"/>
      <c r="M1" s="287"/>
      <c r="N1" s="287"/>
      <c r="O1" s="287"/>
      <c r="P1" s="287"/>
      <c r="Q1" s="287"/>
      <c r="R1" s="288"/>
    </row>
    <row r="2" spans="1:18" ht="12.75">
      <c r="A2" s="13"/>
      <c r="B2" s="10"/>
      <c r="C2" s="10"/>
      <c r="D2" s="10"/>
      <c r="E2" s="10"/>
      <c r="F2" s="10"/>
      <c r="G2" s="10"/>
      <c r="H2" s="10"/>
      <c r="I2" s="44"/>
      <c r="J2" s="13"/>
      <c r="K2" s="6"/>
      <c r="L2" s="6"/>
      <c r="M2" s="6"/>
      <c r="N2" s="6"/>
      <c r="O2" s="6"/>
      <c r="P2" s="6"/>
      <c r="Q2" s="6"/>
      <c r="R2" s="44"/>
    </row>
    <row r="3" spans="1:18" ht="12.75">
      <c r="A3" s="13"/>
      <c r="B3" s="6"/>
      <c r="C3" s="7" t="s">
        <v>123</v>
      </c>
      <c r="D3" s="300" t="s">
        <v>775</v>
      </c>
      <c r="E3" s="290"/>
      <c r="F3" s="291"/>
      <c r="G3" s="7" t="s">
        <v>484</v>
      </c>
      <c r="H3" s="205">
        <v>1234</v>
      </c>
      <c r="I3" s="44"/>
      <c r="J3" s="318" t="s">
        <v>549</v>
      </c>
      <c r="K3" s="319"/>
      <c r="L3" s="319"/>
      <c r="M3" s="319"/>
      <c r="N3" s="319"/>
      <c r="O3" s="319"/>
      <c r="P3" s="319"/>
      <c r="Q3" s="319"/>
      <c r="R3" s="320"/>
    </row>
    <row r="4" spans="1:18" ht="12.75">
      <c r="A4" s="13"/>
      <c r="B4" s="6"/>
      <c r="C4" s="6"/>
      <c r="D4" s="6"/>
      <c r="E4" s="6"/>
      <c r="F4" s="6"/>
      <c r="G4" s="6"/>
      <c r="H4" s="6"/>
      <c r="I4" s="44"/>
      <c r="J4" s="13" t="s">
        <v>568</v>
      </c>
      <c r="K4" s="6"/>
      <c r="L4" s="6"/>
      <c r="M4" s="6"/>
      <c r="N4" s="6"/>
      <c r="O4" s="6"/>
      <c r="P4" s="6"/>
      <c r="Q4" s="6"/>
      <c r="R4" s="44"/>
    </row>
    <row r="5" spans="1:18" ht="12.75">
      <c r="A5" s="13"/>
      <c r="B5" s="6"/>
      <c r="C5" s="7" t="s">
        <v>124</v>
      </c>
      <c r="D5" s="300" t="s">
        <v>696</v>
      </c>
      <c r="E5" s="290"/>
      <c r="F5" s="291"/>
      <c r="G5" s="55" t="s">
        <v>490</v>
      </c>
      <c r="H5" s="225">
        <v>2</v>
      </c>
      <c r="I5" s="44"/>
      <c r="J5" s="13" t="s">
        <v>567</v>
      </c>
      <c r="K5" s="6"/>
      <c r="L5" s="6"/>
      <c r="M5" s="6"/>
      <c r="N5" s="6"/>
      <c r="O5" s="6"/>
      <c r="P5" s="6"/>
      <c r="Q5" s="6"/>
      <c r="R5" s="44"/>
    </row>
    <row r="6" spans="1:18" ht="12.75">
      <c r="A6" s="13"/>
      <c r="B6" s="6"/>
      <c r="C6" s="6"/>
      <c r="D6" s="6"/>
      <c r="E6" s="6"/>
      <c r="F6" s="6"/>
      <c r="G6" s="6"/>
      <c r="H6" s="6"/>
      <c r="I6" s="44"/>
      <c r="J6" s="13" t="s">
        <v>566</v>
      </c>
      <c r="K6" s="6"/>
      <c r="L6" s="6"/>
      <c r="M6" s="6"/>
      <c r="N6" s="6"/>
      <c r="O6" s="6"/>
      <c r="P6" s="6"/>
      <c r="Q6" s="6"/>
      <c r="R6" s="44"/>
    </row>
    <row r="7" spans="1:18" ht="12.75">
      <c r="A7" s="13"/>
      <c r="B7" s="6"/>
      <c r="C7" s="55" t="s">
        <v>485</v>
      </c>
      <c r="D7" s="295">
        <v>42689</v>
      </c>
      <c r="E7" s="296"/>
      <c r="F7" s="297"/>
      <c r="G7" s="231" t="s">
        <v>691</v>
      </c>
      <c r="H7" s="232">
        <v>8</v>
      </c>
      <c r="I7" s="44"/>
      <c r="J7" s="13"/>
      <c r="K7" s="6"/>
      <c r="L7" s="6"/>
      <c r="M7" s="6"/>
      <c r="N7" s="6"/>
      <c r="O7" s="6"/>
      <c r="P7" s="6"/>
      <c r="Q7" s="6"/>
      <c r="R7" s="44"/>
    </row>
    <row r="8" spans="1:18" ht="12.75">
      <c r="A8" s="13"/>
      <c r="B8" s="6"/>
      <c r="C8" s="55"/>
      <c r="D8" s="19"/>
      <c r="E8" s="56"/>
      <c r="F8" s="55"/>
      <c r="G8" s="19"/>
      <c r="H8" s="56"/>
      <c r="I8" s="44"/>
      <c r="J8" s="13" t="s">
        <v>564</v>
      </c>
      <c r="K8" s="6"/>
      <c r="L8" s="6"/>
      <c r="M8" s="6"/>
      <c r="N8" s="6"/>
      <c r="O8" s="6"/>
      <c r="P8" s="6"/>
      <c r="Q8" s="6"/>
      <c r="R8" s="44"/>
    </row>
    <row r="9" spans="1:18" ht="12.75">
      <c r="A9" s="13"/>
      <c r="B9" s="6"/>
      <c r="C9" s="9" t="s">
        <v>549</v>
      </c>
      <c r="D9" s="6"/>
      <c r="E9" s="6"/>
      <c r="F9" s="6"/>
      <c r="G9" s="6"/>
      <c r="H9" s="6"/>
      <c r="I9" s="44"/>
      <c r="J9" s="13" t="s">
        <v>565</v>
      </c>
      <c r="K9" s="6"/>
      <c r="L9" s="6"/>
      <c r="M9" s="6"/>
      <c r="N9" s="6"/>
      <c r="O9" s="6"/>
      <c r="P9" s="6"/>
      <c r="Q9" s="6"/>
      <c r="R9" s="44"/>
    </row>
    <row r="10" spans="1:18" ht="12.75">
      <c r="A10" s="13"/>
      <c r="B10" s="6"/>
      <c r="C10" s="6"/>
      <c r="D10" s="6"/>
      <c r="E10" s="6"/>
      <c r="F10" s="6"/>
      <c r="G10" s="6"/>
      <c r="H10" s="6"/>
      <c r="I10" s="44"/>
      <c r="J10" s="13" t="s">
        <v>315</v>
      </c>
      <c r="K10" s="6"/>
      <c r="L10" s="6"/>
      <c r="M10" s="6"/>
      <c r="N10" s="6"/>
      <c r="O10" s="6"/>
      <c r="P10" s="6"/>
      <c r="Q10" s="6"/>
      <c r="R10" s="44"/>
    </row>
    <row r="11" spans="1:18" ht="12.75">
      <c r="A11" s="13"/>
      <c r="B11" s="34"/>
      <c r="C11" s="6" t="s">
        <v>502</v>
      </c>
      <c r="D11" s="6"/>
      <c r="E11" s="6"/>
      <c r="F11" s="6"/>
      <c r="G11" s="6"/>
      <c r="H11" s="6"/>
      <c r="I11" s="44"/>
      <c r="J11" s="13"/>
      <c r="K11" s="6"/>
      <c r="L11" s="6"/>
      <c r="M11" s="6"/>
      <c r="N11" s="6"/>
      <c r="O11" s="6"/>
      <c r="P11" s="6"/>
      <c r="Q11" s="6"/>
      <c r="R11" s="44"/>
    </row>
    <row r="12" spans="1:18" ht="12.75">
      <c r="A12" s="13"/>
      <c r="B12" s="205">
        <v>2</v>
      </c>
      <c r="C12" s="6" t="s">
        <v>324</v>
      </c>
      <c r="D12" s="6"/>
      <c r="E12" s="6"/>
      <c r="F12" s="6"/>
      <c r="G12" s="6"/>
      <c r="H12" s="6"/>
      <c r="I12" s="44"/>
      <c r="J12" s="13" t="s">
        <v>325</v>
      </c>
      <c r="K12" s="6"/>
      <c r="L12" s="6"/>
      <c r="M12" s="6"/>
      <c r="N12" s="6"/>
      <c r="O12" s="6"/>
      <c r="P12" s="6"/>
      <c r="Q12" s="6"/>
      <c r="R12" s="44"/>
    </row>
    <row r="13" spans="1:18" ht="12.75">
      <c r="A13" s="13"/>
      <c r="B13" s="35" t="s">
        <v>487</v>
      </c>
      <c r="C13" s="6"/>
      <c r="D13" s="6"/>
      <c r="E13" s="6"/>
      <c r="F13" s="6"/>
      <c r="G13" s="6"/>
      <c r="H13" s="6"/>
      <c r="I13" s="44"/>
      <c r="J13" s="13" t="s">
        <v>563</v>
      </c>
      <c r="K13" s="6"/>
      <c r="L13" s="6"/>
      <c r="M13" s="6"/>
      <c r="N13" s="6"/>
      <c r="O13" s="6"/>
      <c r="P13" s="6"/>
      <c r="Q13" s="6"/>
      <c r="R13" s="44"/>
    </row>
    <row r="14" spans="1:18" ht="12.75">
      <c r="A14" s="13"/>
      <c r="B14" s="205">
        <v>3</v>
      </c>
      <c r="C14" s="6" t="s">
        <v>503</v>
      </c>
      <c r="D14" s="6"/>
      <c r="E14" s="6"/>
      <c r="F14" s="6"/>
      <c r="G14" s="6"/>
      <c r="H14" s="6"/>
      <c r="I14" s="44"/>
      <c r="J14" s="13" t="s">
        <v>326</v>
      </c>
      <c r="K14" s="6"/>
      <c r="L14" s="6"/>
      <c r="M14" s="6"/>
      <c r="N14" s="6"/>
      <c r="O14" s="6"/>
      <c r="P14" s="6"/>
      <c r="Q14" s="6"/>
      <c r="R14" s="44"/>
    </row>
    <row r="15" spans="1:18" ht="12.75">
      <c r="A15" s="13"/>
      <c r="B15" s="35" t="s">
        <v>163</v>
      </c>
      <c r="C15" s="6" t="s">
        <v>323</v>
      </c>
      <c r="D15" s="6"/>
      <c r="E15" s="6"/>
      <c r="F15" s="6"/>
      <c r="G15" s="6"/>
      <c r="H15" s="6"/>
      <c r="I15" s="44"/>
      <c r="J15" s="13" t="s">
        <v>207</v>
      </c>
      <c r="K15" s="6"/>
      <c r="L15" s="6"/>
      <c r="M15" s="6"/>
      <c r="N15" s="6"/>
      <c r="O15" s="6"/>
      <c r="P15" s="6"/>
      <c r="Q15" s="6"/>
      <c r="R15" s="44"/>
    </row>
    <row r="16" spans="1:18" ht="12.75">
      <c r="A16" s="13"/>
      <c r="B16" s="205">
        <v>3</v>
      </c>
      <c r="C16" s="6"/>
      <c r="D16" s="6"/>
      <c r="E16" s="6"/>
      <c r="F16" s="6"/>
      <c r="G16" s="6"/>
      <c r="H16" s="6"/>
      <c r="I16" s="44"/>
      <c r="J16" s="13"/>
      <c r="K16" s="6"/>
      <c r="L16" s="6"/>
      <c r="M16" s="6"/>
      <c r="N16" s="6"/>
      <c r="O16" s="6"/>
      <c r="P16" s="6"/>
      <c r="Q16" s="6"/>
      <c r="R16" s="44"/>
    </row>
    <row r="17" spans="1:18" ht="12.75">
      <c r="A17" s="13"/>
      <c r="B17" s="101" t="s">
        <v>164</v>
      </c>
      <c r="C17" s="6" t="s">
        <v>28</v>
      </c>
      <c r="D17" s="6"/>
      <c r="E17" s="6"/>
      <c r="F17" s="6"/>
      <c r="G17" s="6"/>
      <c r="H17" s="6"/>
      <c r="I17" s="44"/>
      <c r="J17" s="13" t="s">
        <v>562</v>
      </c>
      <c r="K17" s="6"/>
      <c r="L17" s="6"/>
      <c r="M17" s="6"/>
      <c r="N17" s="6"/>
      <c r="O17" s="6"/>
      <c r="P17" s="6"/>
      <c r="Q17" s="6"/>
      <c r="R17" s="44"/>
    </row>
    <row r="18" spans="1:18" ht="12.75">
      <c r="A18" s="13"/>
      <c r="B18" s="6"/>
      <c r="C18" s="6" t="s">
        <v>29</v>
      </c>
      <c r="D18" s="6"/>
      <c r="E18" s="6"/>
      <c r="F18" s="6"/>
      <c r="G18" s="6"/>
      <c r="H18" s="6"/>
      <c r="I18" s="44"/>
      <c r="J18" s="13" t="s">
        <v>327</v>
      </c>
      <c r="K18" s="6"/>
      <c r="L18" s="6"/>
      <c r="M18" s="6"/>
      <c r="N18" s="6"/>
      <c r="O18" s="6"/>
      <c r="P18" s="6"/>
      <c r="Q18" s="6"/>
      <c r="R18" s="44"/>
    </row>
    <row r="19" spans="1:18" ht="12.75">
      <c r="A19" s="13"/>
      <c r="B19" s="6"/>
      <c r="C19" s="6" t="s">
        <v>322</v>
      </c>
      <c r="D19" s="6"/>
      <c r="E19" s="6"/>
      <c r="F19" s="6"/>
      <c r="G19" s="6"/>
      <c r="H19" s="6"/>
      <c r="I19" s="44"/>
      <c r="J19" s="13" t="s">
        <v>328</v>
      </c>
      <c r="K19" s="6"/>
      <c r="L19" s="6"/>
      <c r="M19" s="6"/>
      <c r="N19" s="6"/>
      <c r="O19" s="6"/>
      <c r="P19" s="6"/>
      <c r="Q19" s="6"/>
      <c r="R19" s="44"/>
    </row>
    <row r="20" spans="1:18" ht="12.75">
      <c r="A20" s="13"/>
      <c r="B20" s="6"/>
      <c r="C20" s="6"/>
      <c r="D20" s="6"/>
      <c r="E20" s="6"/>
      <c r="F20" s="6"/>
      <c r="G20" s="6"/>
      <c r="H20" s="6"/>
      <c r="I20" s="44"/>
      <c r="J20" s="13"/>
      <c r="K20" s="6"/>
      <c r="L20" s="6"/>
      <c r="M20" s="6"/>
      <c r="N20" s="6"/>
      <c r="O20" s="6"/>
      <c r="P20" s="6"/>
      <c r="Q20" s="6"/>
      <c r="R20" s="44"/>
    </row>
    <row r="21" spans="1:18" ht="12.75">
      <c r="A21" s="13"/>
      <c r="B21" s="6"/>
      <c r="C21" s="6"/>
      <c r="D21" s="6"/>
      <c r="E21" s="6"/>
      <c r="F21" s="6"/>
      <c r="G21" s="6"/>
      <c r="H21" s="6"/>
      <c r="I21" s="44"/>
      <c r="J21" s="13"/>
      <c r="K21" s="6"/>
      <c r="L21" s="6"/>
      <c r="M21" s="6"/>
      <c r="N21" s="6"/>
      <c r="O21" s="6"/>
      <c r="P21" s="6"/>
      <c r="Q21" s="6"/>
      <c r="R21" s="44"/>
    </row>
    <row r="22" spans="1:18" ht="12.75">
      <c r="A22" s="13"/>
      <c r="B22" s="6"/>
      <c r="C22" s="6"/>
      <c r="D22" s="6"/>
      <c r="E22" s="6"/>
      <c r="F22" s="6"/>
      <c r="G22" s="6"/>
      <c r="H22" s="6"/>
      <c r="I22" s="44"/>
      <c r="J22" s="13"/>
      <c r="K22" s="6"/>
      <c r="L22" s="6"/>
      <c r="M22" s="6"/>
      <c r="N22" s="6"/>
      <c r="O22" s="6"/>
      <c r="P22" s="6"/>
      <c r="Q22" s="6"/>
      <c r="R22" s="44"/>
    </row>
    <row r="23" spans="1:18" ht="12.75">
      <c r="A23" s="13"/>
      <c r="B23" s="6"/>
      <c r="C23" s="73" t="s">
        <v>537</v>
      </c>
      <c r="D23" s="6"/>
      <c r="E23" s="6"/>
      <c r="F23" s="6"/>
      <c r="G23" s="6"/>
      <c r="H23" s="6"/>
      <c r="I23" s="44"/>
      <c r="J23" s="13"/>
      <c r="K23" s="75" t="s">
        <v>550</v>
      </c>
      <c r="L23" s="6"/>
      <c r="M23" s="6"/>
      <c r="N23" s="6"/>
      <c r="O23" s="6"/>
      <c r="P23" s="75" t="s">
        <v>551</v>
      </c>
      <c r="Q23" s="6"/>
      <c r="R23" s="44"/>
    </row>
    <row r="24" spans="1:18" ht="12.75">
      <c r="A24" s="13"/>
      <c r="B24" s="6"/>
      <c r="C24" s="6"/>
      <c r="D24" s="6"/>
      <c r="E24" s="6"/>
      <c r="F24" s="6"/>
      <c r="G24" s="6"/>
      <c r="H24" s="6"/>
      <c r="I24" s="44"/>
      <c r="J24" s="13"/>
      <c r="K24" s="6"/>
      <c r="L24" s="6"/>
      <c r="M24" s="6"/>
      <c r="N24" s="6"/>
      <c r="O24" s="6"/>
      <c r="P24" s="6"/>
      <c r="Q24" s="6"/>
      <c r="R24" s="44"/>
    </row>
    <row r="25" spans="1:18" ht="12.75">
      <c r="A25" s="13"/>
      <c r="B25" s="34"/>
      <c r="C25" s="6" t="s">
        <v>290</v>
      </c>
      <c r="D25" s="6"/>
      <c r="E25" s="6"/>
      <c r="F25" s="6"/>
      <c r="G25" s="6"/>
      <c r="H25" s="6"/>
      <c r="I25" s="44"/>
      <c r="J25" s="315" t="s">
        <v>316</v>
      </c>
      <c r="K25" s="316"/>
      <c r="L25" s="316"/>
      <c r="M25" s="6"/>
      <c r="N25" s="316" t="s">
        <v>552</v>
      </c>
      <c r="O25" s="316"/>
      <c r="P25" s="316"/>
      <c r="Q25" s="316"/>
      <c r="R25" s="317"/>
    </row>
    <row r="26" spans="1:18" ht="12.75">
      <c r="A26" s="13"/>
      <c r="B26" s="205">
        <v>2</v>
      </c>
      <c r="C26" s="6" t="s">
        <v>292</v>
      </c>
      <c r="D26" s="6"/>
      <c r="E26" s="6"/>
      <c r="F26" s="6"/>
      <c r="G26" s="6"/>
      <c r="H26" s="6"/>
      <c r="I26" s="44"/>
      <c r="J26" s="13"/>
      <c r="K26" s="6"/>
      <c r="L26" s="6"/>
      <c r="M26" s="6"/>
      <c r="N26" s="6"/>
      <c r="O26" s="6"/>
      <c r="P26" s="6"/>
      <c r="Q26" s="6"/>
      <c r="R26" s="44"/>
    </row>
    <row r="27" spans="1:18" ht="12.75">
      <c r="A27" s="13"/>
      <c r="B27" s="35" t="s">
        <v>487</v>
      </c>
      <c r="C27" s="6" t="s">
        <v>293</v>
      </c>
      <c r="D27" s="6"/>
      <c r="E27" s="6"/>
      <c r="F27" s="6"/>
      <c r="G27" s="6"/>
      <c r="H27" s="6"/>
      <c r="I27" s="44"/>
      <c r="J27" s="315" t="s">
        <v>317</v>
      </c>
      <c r="K27" s="316"/>
      <c r="L27" s="316"/>
      <c r="M27" s="6"/>
      <c r="N27" s="316" t="s">
        <v>560</v>
      </c>
      <c r="O27" s="316"/>
      <c r="P27" s="316"/>
      <c r="Q27" s="316"/>
      <c r="R27" s="317"/>
    </row>
    <row r="28" spans="1:18" ht="12.75">
      <c r="A28" s="13"/>
      <c r="B28" s="205">
        <v>4</v>
      </c>
      <c r="C28" s="6"/>
      <c r="D28" s="6"/>
      <c r="E28" s="6"/>
      <c r="F28" s="6"/>
      <c r="G28" s="6"/>
      <c r="H28" s="6"/>
      <c r="I28" s="44"/>
      <c r="J28" s="13"/>
      <c r="K28" s="6"/>
      <c r="L28" s="6"/>
      <c r="M28" s="6"/>
      <c r="N28" s="6"/>
      <c r="O28" s="6"/>
      <c r="P28" s="6"/>
      <c r="Q28" s="6"/>
      <c r="R28" s="44"/>
    </row>
    <row r="29" spans="1:18" ht="12.75">
      <c r="A29" s="13"/>
      <c r="B29" s="35" t="s">
        <v>163</v>
      </c>
      <c r="C29" s="6" t="s">
        <v>291</v>
      </c>
      <c r="D29" s="6"/>
      <c r="E29" s="6"/>
      <c r="F29" s="6"/>
      <c r="G29" s="6"/>
      <c r="H29" s="6"/>
      <c r="I29" s="44"/>
      <c r="J29" s="315" t="s">
        <v>317</v>
      </c>
      <c r="K29" s="316"/>
      <c r="L29" s="316"/>
      <c r="M29" s="6"/>
      <c r="N29" s="316" t="s">
        <v>561</v>
      </c>
      <c r="O29" s="316"/>
      <c r="P29" s="316"/>
      <c r="Q29" s="316"/>
      <c r="R29" s="317"/>
    </row>
    <row r="30" spans="1:18" ht="12.75">
      <c r="A30" s="13"/>
      <c r="B30" s="205">
        <v>5</v>
      </c>
      <c r="C30" s="6" t="s">
        <v>318</v>
      </c>
      <c r="D30" s="6"/>
      <c r="E30" s="6"/>
      <c r="F30" s="6"/>
      <c r="G30" s="6"/>
      <c r="H30" s="6"/>
      <c r="I30" s="44"/>
      <c r="J30" s="13"/>
      <c r="K30" s="6"/>
      <c r="L30" s="6"/>
      <c r="M30" s="6"/>
      <c r="N30" s="6"/>
      <c r="O30" s="6"/>
      <c r="P30" s="6"/>
      <c r="Q30" s="6"/>
      <c r="R30" s="44"/>
    </row>
    <row r="31" spans="1:18" ht="12.75">
      <c r="A31" s="13"/>
      <c r="B31" s="101" t="s">
        <v>164</v>
      </c>
      <c r="C31" s="6" t="s">
        <v>38</v>
      </c>
      <c r="D31" s="6"/>
      <c r="E31" s="6"/>
      <c r="F31" s="6"/>
      <c r="G31" s="6"/>
      <c r="H31" s="6"/>
      <c r="I31" s="44"/>
      <c r="J31" s="13" t="s">
        <v>208</v>
      </c>
      <c r="K31" s="6"/>
      <c r="L31" s="6"/>
      <c r="M31" s="6"/>
      <c r="N31" s="6"/>
      <c r="O31" s="6" t="s">
        <v>209</v>
      </c>
      <c r="P31" s="6"/>
      <c r="Q31" s="6"/>
      <c r="R31" s="44"/>
    </row>
    <row r="32" spans="1:18" ht="12.75">
      <c r="A32" s="13"/>
      <c r="B32" s="6"/>
      <c r="C32" s="6"/>
      <c r="D32" s="6"/>
      <c r="E32" s="6"/>
      <c r="F32" s="6"/>
      <c r="G32" s="6"/>
      <c r="H32" s="6"/>
      <c r="I32" s="44"/>
      <c r="J32" s="13"/>
      <c r="K32" s="6"/>
      <c r="L32" s="6"/>
      <c r="M32" s="6"/>
      <c r="N32" s="6"/>
      <c r="O32" s="6"/>
      <c r="P32" s="6"/>
      <c r="Q32" s="6"/>
      <c r="R32" s="44"/>
    </row>
    <row r="33" spans="1:18" ht="12.75">
      <c r="A33" s="13"/>
      <c r="B33" s="6"/>
      <c r="C33" s="6" t="s">
        <v>294</v>
      </c>
      <c r="D33" s="6"/>
      <c r="E33" s="6"/>
      <c r="F33" s="6"/>
      <c r="G33" s="6"/>
      <c r="H33" s="6"/>
      <c r="I33" s="44"/>
      <c r="J33" s="13" t="s">
        <v>210</v>
      </c>
      <c r="K33" s="6"/>
      <c r="L33" s="6"/>
      <c r="M33" s="6"/>
      <c r="N33" s="6"/>
      <c r="O33" s="316" t="s">
        <v>211</v>
      </c>
      <c r="P33" s="316"/>
      <c r="Q33" s="316"/>
      <c r="R33" s="317"/>
    </row>
    <row r="34" spans="1:18" ht="12.75">
      <c r="A34" s="13"/>
      <c r="B34" s="6"/>
      <c r="C34" s="6" t="s">
        <v>654</v>
      </c>
      <c r="D34" s="6"/>
      <c r="E34" s="6"/>
      <c r="F34" s="6"/>
      <c r="G34" s="6"/>
      <c r="H34" s="6"/>
      <c r="I34" s="44"/>
      <c r="J34" s="13"/>
      <c r="K34" s="6"/>
      <c r="L34" s="6"/>
      <c r="M34" s="6"/>
      <c r="N34" s="6"/>
      <c r="O34" s="6"/>
      <c r="P34" s="6"/>
      <c r="Q34" s="6"/>
      <c r="R34" s="44"/>
    </row>
    <row r="35" spans="1:18" ht="12.75">
      <c r="A35" s="13"/>
      <c r="B35" s="6"/>
      <c r="C35" s="6"/>
      <c r="D35" s="6"/>
      <c r="E35" s="6"/>
      <c r="F35" s="6"/>
      <c r="G35" s="6"/>
      <c r="H35" s="6"/>
      <c r="I35" s="44"/>
      <c r="J35" s="315" t="s">
        <v>317</v>
      </c>
      <c r="K35" s="316"/>
      <c r="L35" s="316"/>
      <c r="M35" s="6"/>
      <c r="N35" s="316" t="s">
        <v>188</v>
      </c>
      <c r="O35" s="316"/>
      <c r="P35" s="316"/>
      <c r="Q35" s="316"/>
      <c r="R35" s="317"/>
    </row>
    <row r="36" spans="1:18" ht="12.75">
      <c r="A36" s="13"/>
      <c r="B36" s="6"/>
      <c r="C36" s="6" t="s">
        <v>584</v>
      </c>
      <c r="D36" s="6"/>
      <c r="E36" s="6"/>
      <c r="F36" s="6"/>
      <c r="G36" s="6"/>
      <c r="H36" s="6"/>
      <c r="I36" s="44"/>
      <c r="J36" s="13"/>
      <c r="K36" s="6"/>
      <c r="L36" s="6"/>
      <c r="M36" s="6"/>
      <c r="N36" s="6"/>
      <c r="O36" s="6"/>
      <c r="P36" s="6"/>
      <c r="Q36" s="6"/>
      <c r="R36" s="44"/>
    </row>
    <row r="37" spans="1:18" ht="12.75">
      <c r="A37" s="13"/>
      <c r="B37" s="6"/>
      <c r="C37" s="6" t="s">
        <v>585</v>
      </c>
      <c r="D37" s="6"/>
      <c r="E37" s="6"/>
      <c r="F37" s="6"/>
      <c r="G37" s="6"/>
      <c r="H37" s="6"/>
      <c r="I37" s="44"/>
      <c r="J37" s="315" t="s">
        <v>189</v>
      </c>
      <c r="K37" s="316"/>
      <c r="L37" s="316"/>
      <c r="M37" s="316"/>
      <c r="N37" s="6"/>
      <c r="O37" s="316" t="s">
        <v>190</v>
      </c>
      <c r="P37" s="316"/>
      <c r="Q37" s="316"/>
      <c r="R37" s="317"/>
    </row>
    <row r="38" spans="1:18" ht="12.75">
      <c r="A38" s="13"/>
      <c r="B38" s="6"/>
      <c r="C38" s="6"/>
      <c r="D38" s="6"/>
      <c r="E38" s="6"/>
      <c r="F38" s="6"/>
      <c r="G38" s="6"/>
      <c r="H38" s="6"/>
      <c r="I38" s="44"/>
      <c r="J38" s="13"/>
      <c r="K38" s="6"/>
      <c r="L38" s="6"/>
      <c r="M38" s="6"/>
      <c r="N38" s="6"/>
      <c r="O38" s="6"/>
      <c r="P38" s="6"/>
      <c r="Q38" s="6"/>
      <c r="R38" s="44"/>
    </row>
    <row r="39" spans="1:18" ht="12.75">
      <c r="A39" s="13"/>
      <c r="B39" s="6"/>
      <c r="C39" s="6" t="s">
        <v>37</v>
      </c>
      <c r="D39" s="6"/>
      <c r="E39" s="6"/>
      <c r="F39" s="6"/>
      <c r="G39" s="6"/>
      <c r="H39" s="6"/>
      <c r="I39" s="44"/>
      <c r="J39" s="13"/>
      <c r="K39" s="6"/>
      <c r="L39" s="6"/>
      <c r="M39" s="6"/>
      <c r="N39" s="6"/>
      <c r="O39" s="6"/>
      <c r="P39" s="6"/>
      <c r="Q39" s="6"/>
      <c r="R39" s="44"/>
    </row>
    <row r="40" spans="1:18" ht="12.75">
      <c r="A40" s="13"/>
      <c r="B40" s="6"/>
      <c r="C40" s="6" t="s">
        <v>586</v>
      </c>
      <c r="D40" s="6"/>
      <c r="E40" s="6"/>
      <c r="F40" s="6"/>
      <c r="G40" s="6"/>
      <c r="H40" s="6"/>
      <c r="I40" s="44"/>
      <c r="J40" s="189" t="s">
        <v>329</v>
      </c>
      <c r="K40" s="6"/>
      <c r="L40" s="6"/>
      <c r="M40" s="6"/>
      <c r="N40" s="6"/>
      <c r="O40" s="6"/>
      <c r="P40" s="6"/>
      <c r="Q40" s="6"/>
      <c r="R40" s="44"/>
    </row>
    <row r="41" spans="1:18" ht="12.75">
      <c r="A41" s="13"/>
      <c r="B41" s="6"/>
      <c r="C41" s="6"/>
      <c r="D41" s="6"/>
      <c r="E41" s="6"/>
      <c r="F41" s="6"/>
      <c r="G41" s="6"/>
      <c r="H41" s="6"/>
      <c r="I41" s="44"/>
      <c r="J41" s="189" t="s">
        <v>330</v>
      </c>
      <c r="K41" s="6"/>
      <c r="L41" s="6"/>
      <c r="M41" s="6"/>
      <c r="N41" s="6"/>
      <c r="O41" s="6"/>
      <c r="P41" s="6"/>
      <c r="Q41" s="6"/>
      <c r="R41" s="44"/>
    </row>
    <row r="42" spans="1:18" ht="12.75">
      <c r="A42" s="13"/>
      <c r="B42" s="6"/>
      <c r="C42" s="6"/>
      <c r="D42" s="6"/>
      <c r="E42" s="6"/>
      <c r="F42" s="6"/>
      <c r="G42" s="6"/>
      <c r="H42" s="6"/>
      <c r="I42" s="44"/>
      <c r="J42" s="189" t="s">
        <v>147</v>
      </c>
      <c r="K42" s="6"/>
      <c r="L42" s="6"/>
      <c r="M42" s="6"/>
      <c r="N42" s="6"/>
      <c r="O42" s="6"/>
      <c r="P42" s="6"/>
      <c r="Q42" s="6"/>
      <c r="R42" s="44"/>
    </row>
    <row r="43" spans="1:18" ht="12.75">
      <c r="A43" s="13"/>
      <c r="B43" s="6"/>
      <c r="C43" s="6"/>
      <c r="D43" s="6"/>
      <c r="E43" s="6"/>
      <c r="F43" s="6"/>
      <c r="G43" s="6"/>
      <c r="H43" s="6"/>
      <c r="I43" s="44"/>
      <c r="J43" s="13"/>
      <c r="K43" s="6"/>
      <c r="L43" s="6"/>
      <c r="M43" s="6"/>
      <c r="N43" s="6"/>
      <c r="O43" s="6"/>
      <c r="P43" s="6"/>
      <c r="Q43" s="6"/>
      <c r="R43" s="44"/>
    </row>
    <row r="44" spans="1:18" ht="12.75">
      <c r="A44" s="13"/>
      <c r="B44" s="6"/>
      <c r="C44" s="6"/>
      <c r="D44" s="6"/>
      <c r="E44" s="6"/>
      <c r="F44" s="6"/>
      <c r="G44" s="6"/>
      <c r="H44" s="6"/>
      <c r="I44" s="44"/>
      <c r="J44" s="13"/>
      <c r="K44" s="6"/>
      <c r="L44" s="6"/>
      <c r="M44" s="6"/>
      <c r="N44" s="6"/>
      <c r="O44" s="6"/>
      <c r="P44" s="6"/>
      <c r="Q44" s="6"/>
      <c r="R44" s="44"/>
    </row>
    <row r="45" spans="1:18" ht="12.75">
      <c r="A45" s="13"/>
      <c r="B45" s="6"/>
      <c r="C45" s="6"/>
      <c r="D45" s="6"/>
      <c r="E45" s="6"/>
      <c r="F45" s="6"/>
      <c r="G45" s="6"/>
      <c r="H45" s="6"/>
      <c r="I45" s="44"/>
      <c r="J45" s="13"/>
      <c r="K45" s="6"/>
      <c r="L45" s="6"/>
      <c r="M45" s="6"/>
      <c r="N45" s="6"/>
      <c r="O45" s="6"/>
      <c r="P45" s="6"/>
      <c r="Q45" s="6"/>
      <c r="R45" s="44"/>
    </row>
    <row r="46" spans="1:18" ht="12.75">
      <c r="A46" s="13"/>
      <c r="B46" s="6"/>
      <c r="C46" s="6"/>
      <c r="D46" s="6"/>
      <c r="E46" s="6"/>
      <c r="F46" s="6"/>
      <c r="G46" s="6"/>
      <c r="H46" s="6"/>
      <c r="I46" s="44"/>
      <c r="J46" s="13"/>
      <c r="K46" s="6"/>
      <c r="L46" s="6"/>
      <c r="M46" s="6"/>
      <c r="N46" s="6"/>
      <c r="O46" s="6"/>
      <c r="P46" s="6"/>
      <c r="Q46" s="6"/>
      <c r="R46" s="44"/>
    </row>
    <row r="47" spans="1:18" ht="12.75">
      <c r="A47" s="13"/>
      <c r="B47" s="6"/>
      <c r="C47" s="6"/>
      <c r="D47" s="6"/>
      <c r="E47" s="6"/>
      <c r="F47" s="6"/>
      <c r="G47" s="6"/>
      <c r="H47" s="6"/>
      <c r="I47" s="44"/>
      <c r="J47" s="13"/>
      <c r="K47" s="6"/>
      <c r="L47" s="6"/>
      <c r="M47" s="6"/>
      <c r="N47" s="6"/>
      <c r="O47" s="6"/>
      <c r="P47" s="6"/>
      <c r="Q47" s="6"/>
      <c r="R47" s="44"/>
    </row>
    <row r="48" spans="1:18" ht="12.75">
      <c r="A48" s="13"/>
      <c r="B48" s="6"/>
      <c r="C48" s="6"/>
      <c r="D48" s="6"/>
      <c r="E48" s="6"/>
      <c r="F48" s="6"/>
      <c r="G48" s="6"/>
      <c r="H48" s="6"/>
      <c r="I48" s="44"/>
      <c r="J48" s="13"/>
      <c r="K48" s="6"/>
      <c r="L48" s="6"/>
      <c r="M48" s="6"/>
      <c r="N48" s="6"/>
      <c r="O48" s="6"/>
      <c r="P48" s="6"/>
      <c r="Q48" s="6"/>
      <c r="R48" s="44"/>
    </row>
    <row r="49" spans="1:18" ht="12.75">
      <c r="A49" s="13"/>
      <c r="B49" s="6"/>
      <c r="C49" s="6"/>
      <c r="D49" s="6"/>
      <c r="E49" s="6"/>
      <c r="F49" s="6"/>
      <c r="G49" s="6"/>
      <c r="H49" s="6"/>
      <c r="I49" s="44"/>
      <c r="J49" s="13"/>
      <c r="K49" s="6"/>
      <c r="L49" s="6"/>
      <c r="M49" s="6"/>
      <c r="N49" s="6"/>
      <c r="O49" s="6"/>
      <c r="P49" s="6"/>
      <c r="Q49" s="6"/>
      <c r="R49" s="44"/>
    </row>
    <row r="50" spans="1:18" ht="12.75">
      <c r="A50" s="2"/>
      <c r="B50" s="3"/>
      <c r="C50" s="3"/>
      <c r="D50" s="3"/>
      <c r="E50" s="3"/>
      <c r="F50" s="3"/>
      <c r="G50" s="3"/>
      <c r="H50" s="3"/>
      <c r="I50" s="49"/>
      <c r="J50" s="2"/>
      <c r="K50" s="3"/>
      <c r="L50" s="3"/>
      <c r="M50" s="3"/>
      <c r="N50" s="3"/>
      <c r="O50" s="3"/>
      <c r="P50" s="3"/>
      <c r="Q50" s="3"/>
      <c r="R50" s="49"/>
    </row>
    <row r="51" spans="1:18" ht="12.75">
      <c r="A51" s="1"/>
      <c r="B51" s="50"/>
      <c r="C51" s="50"/>
      <c r="D51" s="50"/>
      <c r="E51" s="50"/>
      <c r="F51" s="50"/>
      <c r="G51" s="50"/>
      <c r="H51" s="50"/>
      <c r="I51" s="51"/>
      <c r="J51" s="1"/>
      <c r="K51" s="50"/>
      <c r="L51" s="50"/>
      <c r="M51" s="50"/>
      <c r="N51" s="50"/>
      <c r="O51" s="50"/>
      <c r="P51" s="50"/>
      <c r="Q51" s="50"/>
      <c r="R51" s="51"/>
    </row>
    <row r="52" spans="1:18" ht="12.75">
      <c r="A52" s="13"/>
      <c r="B52" s="6"/>
      <c r="C52" s="6"/>
      <c r="D52" s="6"/>
      <c r="E52" s="6"/>
      <c r="F52" s="6"/>
      <c r="G52" s="6"/>
      <c r="H52" s="6"/>
      <c r="I52" s="44"/>
      <c r="J52" s="64" t="s">
        <v>537</v>
      </c>
      <c r="K52" s="6"/>
      <c r="L52" s="6"/>
      <c r="M52" s="6"/>
      <c r="N52" s="6"/>
      <c r="O52" s="6"/>
      <c r="P52" s="6"/>
      <c r="Q52" s="6"/>
      <c r="R52" s="44"/>
    </row>
    <row r="53" spans="1:18" ht="12.75">
      <c r="A53" s="13"/>
      <c r="B53" s="6"/>
      <c r="C53" s="6"/>
      <c r="D53" s="6"/>
      <c r="E53" s="6"/>
      <c r="F53" s="6"/>
      <c r="G53" s="6"/>
      <c r="H53" s="6"/>
      <c r="I53" s="44"/>
      <c r="J53" s="13"/>
      <c r="K53" s="6"/>
      <c r="L53" s="6"/>
      <c r="M53" s="6"/>
      <c r="N53" s="6"/>
      <c r="O53" s="6"/>
      <c r="P53" s="6"/>
      <c r="Q53" s="6"/>
      <c r="R53" s="44"/>
    </row>
    <row r="54" spans="1:18" ht="12.75">
      <c r="A54" s="13"/>
      <c r="B54" s="6"/>
      <c r="C54" s="9" t="s">
        <v>536</v>
      </c>
      <c r="D54" s="6"/>
      <c r="E54" s="6"/>
      <c r="F54" s="6"/>
      <c r="G54" s="6"/>
      <c r="H54" s="6"/>
      <c r="I54" s="44"/>
      <c r="J54" s="13" t="s">
        <v>655</v>
      </c>
      <c r="K54" s="6"/>
      <c r="L54" s="6"/>
      <c r="M54" s="6"/>
      <c r="N54" s="6"/>
      <c r="O54" s="6"/>
      <c r="P54" s="6"/>
      <c r="Q54" s="6"/>
      <c r="R54" s="44"/>
    </row>
    <row r="55" spans="1:18" ht="12.75">
      <c r="A55" s="13"/>
      <c r="B55" s="6"/>
      <c r="C55" s="6"/>
      <c r="D55" s="6"/>
      <c r="E55" s="6"/>
      <c r="F55" s="6"/>
      <c r="G55" s="6"/>
      <c r="H55" s="6"/>
      <c r="I55" s="44"/>
      <c r="J55" s="13" t="s">
        <v>212</v>
      </c>
      <c r="K55" s="6"/>
      <c r="L55" s="6"/>
      <c r="M55" s="6"/>
      <c r="N55" s="6"/>
      <c r="O55" s="6"/>
      <c r="P55" s="6"/>
      <c r="Q55" s="6"/>
      <c r="R55" s="44"/>
    </row>
    <row r="56" spans="1:18" ht="12.75">
      <c r="A56" s="13"/>
      <c r="B56" s="74"/>
      <c r="C56" s="6" t="s">
        <v>39</v>
      </c>
      <c r="D56" s="6"/>
      <c r="E56" s="6"/>
      <c r="F56" s="6"/>
      <c r="G56" s="6"/>
      <c r="H56" s="6"/>
      <c r="I56" s="44"/>
      <c r="J56" s="13" t="s">
        <v>331</v>
      </c>
      <c r="K56" s="6"/>
      <c r="L56" s="6"/>
      <c r="M56" s="6"/>
      <c r="N56" s="6"/>
      <c r="O56" s="6"/>
      <c r="P56" s="6"/>
      <c r="Q56" s="6"/>
      <c r="R56" s="44"/>
    </row>
    <row r="57" spans="1:18" ht="12.75">
      <c r="A57" s="13"/>
      <c r="B57" s="205">
        <v>4</v>
      </c>
      <c r="C57" s="6"/>
      <c r="D57" s="6"/>
      <c r="E57" s="6"/>
      <c r="F57" s="6"/>
      <c r="G57" s="6"/>
      <c r="H57" s="6"/>
      <c r="I57" s="44"/>
      <c r="J57" s="13" t="s">
        <v>656</v>
      </c>
      <c r="K57" s="6"/>
      <c r="L57" s="6"/>
      <c r="M57" s="6"/>
      <c r="N57" s="6"/>
      <c r="O57" s="6"/>
      <c r="P57" s="6"/>
      <c r="Q57" s="6"/>
      <c r="R57" s="44"/>
    </row>
    <row r="58" spans="1:18" ht="12.75">
      <c r="A58" s="13"/>
      <c r="B58" s="35" t="s">
        <v>487</v>
      </c>
      <c r="C58" s="6" t="s">
        <v>40</v>
      </c>
      <c r="D58" s="6"/>
      <c r="E58" s="6"/>
      <c r="F58" s="6"/>
      <c r="G58" s="6"/>
      <c r="H58" s="6"/>
      <c r="I58" s="44"/>
      <c r="J58" s="76" t="s">
        <v>372</v>
      </c>
      <c r="K58" s="6"/>
      <c r="L58" s="6"/>
      <c r="M58" s="6"/>
      <c r="N58" s="6"/>
      <c r="O58" s="6"/>
      <c r="P58" s="6"/>
      <c r="Q58" s="6"/>
      <c r="R58" s="44"/>
    </row>
    <row r="59" spans="1:18" ht="12.75">
      <c r="A59" s="13"/>
      <c r="B59" s="205">
        <v>4</v>
      </c>
      <c r="C59" s="6"/>
      <c r="D59" s="6"/>
      <c r="E59" s="6"/>
      <c r="F59" s="6"/>
      <c r="G59" s="6"/>
      <c r="H59" s="6"/>
      <c r="I59" s="44"/>
      <c r="J59" s="79"/>
      <c r="K59" s="6"/>
      <c r="L59" s="6"/>
      <c r="M59" s="6"/>
      <c r="N59" s="6"/>
      <c r="O59" s="6"/>
      <c r="P59" s="6"/>
      <c r="Q59" s="6"/>
      <c r="R59" s="44"/>
    </row>
    <row r="60" spans="1:18" ht="12.75">
      <c r="A60" s="13"/>
      <c r="B60" s="35" t="s">
        <v>163</v>
      </c>
      <c r="C60" s="6" t="s">
        <v>41</v>
      </c>
      <c r="D60" s="6"/>
      <c r="E60" s="6"/>
      <c r="F60" s="6"/>
      <c r="G60" s="6"/>
      <c r="H60" s="6"/>
      <c r="I60" s="44"/>
      <c r="J60" s="132" t="s">
        <v>332</v>
      </c>
      <c r="K60" s="6"/>
      <c r="L60" s="6"/>
      <c r="M60" s="6"/>
      <c r="N60" s="6"/>
      <c r="O60" s="6"/>
      <c r="P60" s="6"/>
      <c r="Q60" s="6"/>
      <c r="R60" s="44"/>
    </row>
    <row r="61" spans="1:18" ht="12.75">
      <c r="A61" s="13"/>
      <c r="B61" s="205">
        <v>4</v>
      </c>
      <c r="C61" s="6"/>
      <c r="D61" s="6"/>
      <c r="E61" s="6"/>
      <c r="F61" s="6"/>
      <c r="G61" s="6"/>
      <c r="H61" s="6"/>
      <c r="I61" s="44"/>
      <c r="J61" s="13" t="s">
        <v>333</v>
      </c>
      <c r="K61" s="6"/>
      <c r="L61" s="6"/>
      <c r="M61" s="6"/>
      <c r="N61" s="6"/>
      <c r="O61" s="6"/>
      <c r="P61" s="6"/>
      <c r="Q61" s="6"/>
      <c r="R61" s="44"/>
    </row>
    <row r="62" spans="1:18" ht="12.75">
      <c r="A62" s="13"/>
      <c r="B62" s="233" t="s">
        <v>164</v>
      </c>
      <c r="C62" s="6" t="s">
        <v>616</v>
      </c>
      <c r="D62" s="6"/>
      <c r="E62" s="6"/>
      <c r="F62" s="6"/>
      <c r="G62" s="6"/>
      <c r="H62" s="6"/>
      <c r="I62" s="44"/>
      <c r="J62" s="13"/>
      <c r="K62" s="6"/>
      <c r="L62" s="6"/>
      <c r="M62" s="6"/>
      <c r="N62" s="6"/>
      <c r="O62" s="6"/>
      <c r="P62" s="6"/>
      <c r="Q62" s="6"/>
      <c r="R62" s="44"/>
    </row>
    <row r="63" spans="1:18" ht="12.75">
      <c r="A63" s="13"/>
      <c r="B63" s="100"/>
      <c r="C63" s="6"/>
      <c r="D63" s="6"/>
      <c r="E63" s="6"/>
      <c r="F63" s="6"/>
      <c r="G63" s="6"/>
      <c r="H63" s="6"/>
      <c r="I63" s="133"/>
      <c r="J63" s="138" t="s">
        <v>589</v>
      </c>
      <c r="K63" s="6"/>
      <c r="L63" s="6"/>
      <c r="M63" s="6"/>
      <c r="N63" s="6"/>
      <c r="O63" s="6"/>
      <c r="P63" s="6"/>
      <c r="Q63" s="6"/>
      <c r="R63" s="44"/>
    </row>
    <row r="64" spans="1:18" ht="12.75">
      <c r="A64" s="13"/>
      <c r="B64" s="100" t="s">
        <v>571</v>
      </c>
      <c r="C64" s="6"/>
      <c r="D64" s="6"/>
      <c r="E64" s="6"/>
      <c r="F64" s="6"/>
      <c r="G64" s="6"/>
      <c r="H64" s="6"/>
      <c r="I64" s="133"/>
      <c r="J64" s="13" t="s">
        <v>334</v>
      </c>
      <c r="K64" s="6"/>
      <c r="L64" s="6"/>
      <c r="M64" s="6"/>
      <c r="N64" s="6"/>
      <c r="O64" s="6"/>
      <c r="P64" s="6"/>
      <c r="Q64" s="6"/>
      <c r="R64" s="44"/>
    </row>
    <row r="65" spans="1:18" ht="12.75">
      <c r="A65" s="13"/>
      <c r="B65" s="6"/>
      <c r="C65" s="6"/>
      <c r="D65" s="6"/>
      <c r="E65" s="6"/>
      <c r="F65" s="6"/>
      <c r="G65" s="6"/>
      <c r="H65" s="6"/>
      <c r="I65" s="44"/>
      <c r="J65" s="13"/>
      <c r="K65" s="6"/>
      <c r="L65" s="6"/>
      <c r="M65" s="6"/>
      <c r="N65" s="6"/>
      <c r="O65" s="6"/>
      <c r="P65" s="6"/>
      <c r="Q65" s="6"/>
      <c r="R65" s="44"/>
    </row>
    <row r="66" spans="1:18" ht="12.75">
      <c r="A66" s="13"/>
      <c r="B66" s="126" t="s">
        <v>587</v>
      </c>
      <c r="C66" s="126"/>
      <c r="D66" s="126"/>
      <c r="E66" s="126"/>
      <c r="F66" s="126"/>
      <c r="G66" s="126"/>
      <c r="H66" s="126"/>
      <c r="I66" s="44"/>
      <c r="J66" s="132" t="s">
        <v>335</v>
      </c>
      <c r="K66" s="6"/>
      <c r="L66" s="6"/>
      <c r="M66" s="6"/>
      <c r="N66" s="6"/>
      <c r="O66" s="6"/>
      <c r="P66" s="6"/>
      <c r="Q66" s="6"/>
      <c r="R66" s="44"/>
    </row>
    <row r="67" spans="1:18" ht="12.75">
      <c r="A67" s="13"/>
      <c r="B67" s="126" t="s">
        <v>588</v>
      </c>
      <c r="C67" s="126"/>
      <c r="D67" s="126"/>
      <c r="E67" s="126"/>
      <c r="F67" s="126"/>
      <c r="G67" s="126"/>
      <c r="H67" s="126"/>
      <c r="I67" s="44"/>
      <c r="J67" s="13"/>
      <c r="K67" s="6"/>
      <c r="L67" s="6"/>
      <c r="M67" s="6"/>
      <c r="N67" s="6"/>
      <c r="O67" s="6"/>
      <c r="P67" s="6"/>
      <c r="Q67" s="6"/>
      <c r="R67" s="44"/>
    </row>
    <row r="68" spans="1:18" ht="12.75">
      <c r="A68" s="13"/>
      <c r="B68" s="6"/>
      <c r="C68" s="6"/>
      <c r="D68" s="6"/>
      <c r="E68" s="6"/>
      <c r="F68" s="6"/>
      <c r="G68" s="6"/>
      <c r="H68" s="6"/>
      <c r="I68" s="44"/>
      <c r="J68" s="312" t="s">
        <v>213</v>
      </c>
      <c r="K68" s="313"/>
      <c r="L68" s="313"/>
      <c r="M68" s="313"/>
      <c r="N68" s="6"/>
      <c r="O68" s="313" t="s">
        <v>214</v>
      </c>
      <c r="P68" s="313"/>
      <c r="Q68" s="313"/>
      <c r="R68" s="314"/>
    </row>
    <row r="69" spans="1:18" ht="12.75">
      <c r="A69" s="13"/>
      <c r="B69" s="6"/>
      <c r="C69" s="6"/>
      <c r="D69" s="6"/>
      <c r="E69" s="6"/>
      <c r="F69" s="6"/>
      <c r="G69" s="6"/>
      <c r="H69" s="6"/>
      <c r="I69" s="44"/>
      <c r="J69" s="13"/>
      <c r="K69" s="6"/>
      <c r="L69" s="6"/>
      <c r="M69" s="6"/>
      <c r="N69" s="6"/>
      <c r="O69" s="6"/>
      <c r="P69" s="6"/>
      <c r="Q69" s="6"/>
      <c r="R69" s="44"/>
    </row>
    <row r="70" spans="1:18" ht="12.75">
      <c r="A70" s="13"/>
      <c r="B70" s="6"/>
      <c r="C70" s="6"/>
      <c r="D70" s="6"/>
      <c r="E70" s="6"/>
      <c r="F70" s="6"/>
      <c r="G70" s="6"/>
      <c r="H70" s="6"/>
      <c r="I70" s="44"/>
      <c r="J70" s="13"/>
      <c r="K70" s="6"/>
      <c r="L70" s="6"/>
      <c r="M70" s="6"/>
      <c r="N70" s="6"/>
      <c r="O70" s="6"/>
      <c r="P70" s="6"/>
      <c r="Q70" s="6"/>
      <c r="R70" s="44"/>
    </row>
    <row r="71" spans="1:18" ht="12.75">
      <c r="A71" s="13"/>
      <c r="B71" s="6"/>
      <c r="C71" s="6"/>
      <c r="D71" s="6"/>
      <c r="E71" s="6"/>
      <c r="F71" s="6"/>
      <c r="G71" s="6"/>
      <c r="H71" s="6"/>
      <c r="I71" s="44"/>
      <c r="J71" s="13"/>
      <c r="K71" s="6"/>
      <c r="L71" s="6"/>
      <c r="M71" s="124"/>
      <c r="N71" s="6"/>
      <c r="O71" s="6"/>
      <c r="P71" s="6"/>
      <c r="Q71" s="6"/>
      <c r="R71" s="44"/>
    </row>
    <row r="72" spans="1:18" ht="12.75">
      <c r="A72" s="13"/>
      <c r="B72" s="6"/>
      <c r="C72" s="6"/>
      <c r="D72" s="6"/>
      <c r="E72" s="6"/>
      <c r="F72" s="6"/>
      <c r="G72" s="6"/>
      <c r="H72" s="6"/>
      <c r="I72" s="44"/>
      <c r="J72" s="13"/>
      <c r="K72" s="6"/>
      <c r="L72" s="6"/>
      <c r="M72" s="6"/>
      <c r="N72" s="6"/>
      <c r="O72" s="6"/>
      <c r="P72" s="6"/>
      <c r="Q72" s="6"/>
      <c r="R72" s="44"/>
    </row>
    <row r="73" spans="1:18" ht="12.75">
      <c r="A73" s="13"/>
      <c r="B73" s="6"/>
      <c r="C73" s="6"/>
      <c r="D73" s="6"/>
      <c r="E73" s="6"/>
      <c r="F73" s="6"/>
      <c r="G73" s="6"/>
      <c r="H73" s="6"/>
      <c r="I73" s="44"/>
      <c r="J73" s="13"/>
      <c r="K73" s="6"/>
      <c r="L73" s="6"/>
      <c r="M73" s="6"/>
      <c r="N73" s="6"/>
      <c r="O73" s="6"/>
      <c r="P73" s="6"/>
      <c r="Q73" s="6"/>
      <c r="R73" s="44"/>
    </row>
    <row r="74" spans="1:18" ht="12.75">
      <c r="A74" s="13"/>
      <c r="B74" s="6"/>
      <c r="C74" s="6"/>
      <c r="D74" s="6"/>
      <c r="E74" s="6"/>
      <c r="F74" s="6"/>
      <c r="G74" s="6"/>
      <c r="H74" s="6"/>
      <c r="I74" s="44"/>
      <c r="J74" s="13"/>
      <c r="K74" s="6"/>
      <c r="L74" s="6"/>
      <c r="M74" s="6"/>
      <c r="N74" s="6"/>
      <c r="O74" s="6"/>
      <c r="P74" s="6"/>
      <c r="Q74" s="6"/>
      <c r="R74" s="44"/>
    </row>
    <row r="75" spans="1:18" ht="12.75">
      <c r="A75" s="13"/>
      <c r="B75" s="6"/>
      <c r="C75" s="6"/>
      <c r="D75" s="6"/>
      <c r="E75" s="6"/>
      <c r="F75" s="6"/>
      <c r="G75" s="6"/>
      <c r="H75" s="6"/>
      <c r="I75" s="44"/>
      <c r="J75" s="13"/>
      <c r="K75" s="6"/>
      <c r="L75" s="6"/>
      <c r="M75" s="6"/>
      <c r="N75" s="6"/>
      <c r="O75" s="6"/>
      <c r="P75" s="6"/>
      <c r="Q75" s="6"/>
      <c r="R75" s="44"/>
    </row>
    <row r="76" spans="1:18" ht="12.75">
      <c r="A76" s="13"/>
      <c r="B76" s="6"/>
      <c r="C76" s="6"/>
      <c r="D76" s="6"/>
      <c r="E76" s="6"/>
      <c r="F76" s="6"/>
      <c r="G76" s="6"/>
      <c r="H76" s="6"/>
      <c r="I76" s="44"/>
      <c r="J76" s="13"/>
      <c r="K76" s="6"/>
      <c r="L76" s="6"/>
      <c r="M76" s="6"/>
      <c r="N76" s="6"/>
      <c r="O76" s="6"/>
      <c r="P76" s="6"/>
      <c r="Q76" s="6"/>
      <c r="R76" s="44"/>
    </row>
    <row r="77" spans="1:18" ht="12.75">
      <c r="A77" s="13"/>
      <c r="B77" s="6"/>
      <c r="C77" s="6"/>
      <c r="D77" s="6"/>
      <c r="E77" s="6"/>
      <c r="F77" s="6"/>
      <c r="G77" s="6"/>
      <c r="H77" s="6"/>
      <c r="I77" s="44"/>
      <c r="J77" s="13"/>
      <c r="K77" s="6"/>
      <c r="L77" s="6"/>
      <c r="M77" s="6"/>
      <c r="N77" s="6"/>
      <c r="O77" s="6"/>
      <c r="P77" s="6"/>
      <c r="Q77" s="6"/>
      <c r="R77" s="44"/>
    </row>
    <row r="78" spans="1:18" ht="12.75">
      <c r="A78" s="13"/>
      <c r="B78" s="6"/>
      <c r="C78" s="6"/>
      <c r="D78" s="6"/>
      <c r="E78" s="6"/>
      <c r="F78" s="6"/>
      <c r="G78" s="6"/>
      <c r="H78" s="6"/>
      <c r="I78" s="44"/>
      <c r="J78" s="13"/>
      <c r="K78" s="6"/>
      <c r="L78" s="6"/>
      <c r="M78" s="6"/>
      <c r="N78" s="6"/>
      <c r="O78" s="6"/>
      <c r="P78" s="6"/>
      <c r="Q78" s="6"/>
      <c r="R78" s="44"/>
    </row>
    <row r="79" spans="1:18" ht="12.75">
      <c r="A79" s="13"/>
      <c r="B79" s="6"/>
      <c r="C79" s="6"/>
      <c r="D79" s="6"/>
      <c r="E79" s="6"/>
      <c r="F79" s="6"/>
      <c r="G79" s="6"/>
      <c r="H79" s="6"/>
      <c r="I79" s="44"/>
      <c r="J79" s="13"/>
      <c r="K79" s="6"/>
      <c r="L79" s="6"/>
      <c r="M79" s="6"/>
      <c r="N79" s="6"/>
      <c r="O79" s="6"/>
      <c r="P79" s="6"/>
      <c r="Q79" s="6"/>
      <c r="R79" s="44"/>
    </row>
    <row r="80" spans="1:18" ht="12.75">
      <c r="A80" s="13"/>
      <c r="B80" s="6"/>
      <c r="C80" s="6"/>
      <c r="D80" s="6"/>
      <c r="E80" s="6"/>
      <c r="F80" s="6"/>
      <c r="G80" s="6"/>
      <c r="H80" s="6"/>
      <c r="I80" s="44"/>
      <c r="J80" s="13"/>
      <c r="K80" s="6"/>
      <c r="L80" s="6"/>
      <c r="M80" s="6"/>
      <c r="N80" s="6"/>
      <c r="O80" s="6"/>
      <c r="P80" s="6"/>
      <c r="Q80" s="6"/>
      <c r="R80" s="44"/>
    </row>
    <row r="81" spans="1:18" ht="12.75">
      <c r="A81" s="13"/>
      <c r="B81" s="6"/>
      <c r="C81" s="6"/>
      <c r="D81" s="6"/>
      <c r="E81" s="6"/>
      <c r="F81" s="6"/>
      <c r="G81" s="6"/>
      <c r="H81" s="6"/>
      <c r="I81" s="44"/>
      <c r="J81" s="13"/>
      <c r="K81" s="6"/>
      <c r="L81" s="6"/>
      <c r="M81" s="6"/>
      <c r="N81" s="6"/>
      <c r="O81" s="6"/>
      <c r="P81" s="6"/>
      <c r="Q81" s="6"/>
      <c r="R81" s="44"/>
    </row>
    <row r="82" spans="1:18" ht="12.75">
      <c r="A82" s="13"/>
      <c r="B82" s="6"/>
      <c r="C82" s="6"/>
      <c r="D82" s="6"/>
      <c r="E82" s="6"/>
      <c r="F82" s="6"/>
      <c r="G82" s="6"/>
      <c r="H82" s="6"/>
      <c r="I82" s="44"/>
      <c r="J82" s="13"/>
      <c r="K82" s="6"/>
      <c r="L82" s="6"/>
      <c r="M82" s="6"/>
      <c r="N82" s="6"/>
      <c r="O82" s="6"/>
      <c r="P82" s="6"/>
      <c r="Q82" s="6"/>
      <c r="R82" s="44"/>
    </row>
    <row r="83" spans="1:18" ht="12.75">
      <c r="A83" s="13"/>
      <c r="B83" s="6"/>
      <c r="C83" s="6"/>
      <c r="D83" s="6"/>
      <c r="E83" s="6"/>
      <c r="F83" s="6"/>
      <c r="G83" s="6"/>
      <c r="H83" s="6"/>
      <c r="I83" s="44"/>
      <c r="J83" s="13"/>
      <c r="K83" s="6"/>
      <c r="L83" s="6"/>
      <c r="M83" s="6"/>
      <c r="N83" s="6"/>
      <c r="O83" s="6"/>
      <c r="P83" s="6"/>
      <c r="Q83" s="6"/>
      <c r="R83" s="44"/>
    </row>
    <row r="84" spans="1:18" ht="12.75">
      <c r="A84" s="13"/>
      <c r="B84" s="6"/>
      <c r="C84" s="6"/>
      <c r="D84" s="6"/>
      <c r="E84" s="6"/>
      <c r="F84" s="6"/>
      <c r="G84" s="6"/>
      <c r="H84" s="6"/>
      <c r="I84" s="44"/>
      <c r="J84" s="13"/>
      <c r="K84" s="6"/>
      <c r="L84" s="6"/>
      <c r="M84" s="6"/>
      <c r="N84" s="6"/>
      <c r="O84" s="6"/>
      <c r="P84" s="6"/>
      <c r="Q84" s="6"/>
      <c r="R84" s="44"/>
    </row>
    <row r="85" spans="1:18" ht="12.75">
      <c r="A85" s="13"/>
      <c r="B85" s="6"/>
      <c r="C85" s="6"/>
      <c r="D85" s="6"/>
      <c r="E85" s="6"/>
      <c r="F85" s="6"/>
      <c r="G85" s="6"/>
      <c r="H85" s="6"/>
      <c r="I85" s="44"/>
      <c r="J85" s="13"/>
      <c r="K85" s="6"/>
      <c r="L85" s="6"/>
      <c r="M85" s="6"/>
      <c r="N85" s="6"/>
      <c r="O85" s="6"/>
      <c r="P85" s="6"/>
      <c r="Q85" s="6"/>
      <c r="R85" s="44"/>
    </row>
    <row r="86" spans="1:18" ht="12.75">
      <c r="A86" s="13"/>
      <c r="B86" s="6"/>
      <c r="C86" s="6"/>
      <c r="D86" s="6"/>
      <c r="E86" s="6"/>
      <c r="F86" s="6"/>
      <c r="G86" s="6"/>
      <c r="H86" s="6"/>
      <c r="I86" s="44"/>
      <c r="J86" s="13"/>
      <c r="K86" s="6"/>
      <c r="L86" s="6"/>
      <c r="M86" s="6"/>
      <c r="N86" s="6"/>
      <c r="O86" s="6"/>
      <c r="P86" s="6"/>
      <c r="Q86" s="6"/>
      <c r="R86" s="44"/>
    </row>
    <row r="87" spans="1:18" ht="12.75">
      <c r="A87" s="13"/>
      <c r="B87" s="6"/>
      <c r="C87" s="6"/>
      <c r="D87" s="6"/>
      <c r="E87" s="6"/>
      <c r="F87" s="6"/>
      <c r="G87" s="6"/>
      <c r="H87" s="6"/>
      <c r="I87" s="44"/>
      <c r="J87" s="13"/>
      <c r="K87" s="21"/>
      <c r="L87" s="6" t="s">
        <v>215</v>
      </c>
      <c r="M87" s="6"/>
      <c r="N87" s="6"/>
      <c r="O87" s="23"/>
      <c r="P87" s="6" t="s">
        <v>217</v>
      </c>
      <c r="Q87" s="6"/>
      <c r="R87" s="44"/>
    </row>
    <row r="88" spans="1:18" ht="12.75">
      <c r="A88" s="13"/>
      <c r="B88" s="6"/>
      <c r="C88" s="6"/>
      <c r="D88" s="6"/>
      <c r="E88" s="6"/>
      <c r="F88" s="6"/>
      <c r="G88" s="6"/>
      <c r="H88" s="6"/>
      <c r="I88" s="44"/>
      <c r="J88" s="13"/>
      <c r="K88" s="77"/>
      <c r="L88" s="6"/>
      <c r="M88" s="6"/>
      <c r="N88" s="6"/>
      <c r="O88" s="6"/>
      <c r="P88" s="6"/>
      <c r="Q88" s="6"/>
      <c r="R88" s="44"/>
    </row>
    <row r="89" spans="1:18" ht="12.75">
      <c r="A89" s="13"/>
      <c r="B89" s="6"/>
      <c r="C89" s="6"/>
      <c r="D89" s="6"/>
      <c r="E89" s="6"/>
      <c r="F89" s="6"/>
      <c r="G89" s="6"/>
      <c r="H89" s="6"/>
      <c r="I89" s="44"/>
      <c r="J89" s="13"/>
      <c r="K89" s="22"/>
      <c r="L89" s="6" t="s">
        <v>216</v>
      </c>
      <c r="M89" s="6"/>
      <c r="N89" s="6"/>
      <c r="O89" s="6"/>
      <c r="P89" s="6"/>
      <c r="Q89" s="6"/>
      <c r="R89" s="44"/>
    </row>
    <row r="90" spans="1:18" ht="12.75">
      <c r="A90" s="13"/>
      <c r="B90" s="6"/>
      <c r="C90" s="6"/>
      <c r="D90" s="6"/>
      <c r="E90" s="6"/>
      <c r="F90" s="6"/>
      <c r="G90" s="6"/>
      <c r="H90" s="6"/>
      <c r="I90" s="44"/>
      <c r="J90" s="13"/>
      <c r="K90" s="6"/>
      <c r="L90" s="6"/>
      <c r="M90" s="6"/>
      <c r="N90" s="6"/>
      <c r="O90" s="6"/>
      <c r="P90" s="6"/>
      <c r="Q90" s="6"/>
      <c r="R90" s="44"/>
    </row>
    <row r="91" spans="1:18" ht="12.75">
      <c r="A91" s="13"/>
      <c r="B91" s="6"/>
      <c r="C91" s="6"/>
      <c r="D91" s="6"/>
      <c r="E91" s="6"/>
      <c r="F91" s="6"/>
      <c r="G91" s="6"/>
      <c r="H91" s="6"/>
      <c r="I91" s="44"/>
      <c r="J91" s="64" t="s">
        <v>536</v>
      </c>
      <c r="K91" s="6"/>
      <c r="L91" s="6"/>
      <c r="M91" s="6"/>
      <c r="N91" s="6"/>
      <c r="O91" s="6"/>
      <c r="P91" s="6"/>
      <c r="Q91" s="6"/>
      <c r="R91" s="44"/>
    </row>
    <row r="92" spans="1:18" ht="12.75">
      <c r="A92" s="13"/>
      <c r="B92" s="6"/>
      <c r="C92" s="6"/>
      <c r="D92" s="6"/>
      <c r="E92" s="6"/>
      <c r="F92" s="6"/>
      <c r="G92" s="6"/>
      <c r="H92" s="6"/>
      <c r="I92" s="44"/>
      <c r="J92" s="13"/>
      <c r="K92" s="6"/>
      <c r="L92" s="6"/>
      <c r="M92" s="6"/>
      <c r="N92" s="6"/>
      <c r="O92" s="6"/>
      <c r="P92" s="6"/>
      <c r="Q92" s="6"/>
      <c r="R92" s="44"/>
    </row>
    <row r="93" spans="1:18" ht="12.75">
      <c r="A93" s="13"/>
      <c r="B93" s="6"/>
      <c r="C93" s="6"/>
      <c r="D93" s="6"/>
      <c r="E93" s="6"/>
      <c r="F93" s="6"/>
      <c r="G93" s="6"/>
      <c r="H93" s="6"/>
      <c r="I93" s="44"/>
      <c r="J93" s="13" t="s">
        <v>218</v>
      </c>
      <c r="K93" s="6"/>
      <c r="L93" s="6"/>
      <c r="M93" s="6"/>
      <c r="N93" s="6"/>
      <c r="O93" s="6"/>
      <c r="P93" s="6"/>
      <c r="Q93" s="6"/>
      <c r="R93" s="44"/>
    </row>
    <row r="94" spans="1:18" ht="12.75">
      <c r="A94" s="13"/>
      <c r="B94" s="6"/>
      <c r="C94" s="6"/>
      <c r="D94" s="6"/>
      <c r="E94" s="6"/>
      <c r="F94" s="6"/>
      <c r="G94" s="6"/>
      <c r="H94" s="6"/>
      <c r="I94" s="44"/>
      <c r="J94" s="13" t="s">
        <v>219</v>
      </c>
      <c r="K94" s="6"/>
      <c r="L94" s="6"/>
      <c r="M94" s="6"/>
      <c r="N94" s="6"/>
      <c r="O94" s="6"/>
      <c r="P94" s="6"/>
      <c r="Q94" s="6"/>
      <c r="R94" s="44"/>
    </row>
    <row r="95" spans="1:18" ht="12.75">
      <c r="A95" s="13"/>
      <c r="B95" s="6"/>
      <c r="C95" s="6"/>
      <c r="D95" s="6"/>
      <c r="E95" s="6"/>
      <c r="F95" s="6"/>
      <c r="G95" s="6"/>
      <c r="H95" s="6"/>
      <c r="I95" s="44"/>
      <c r="J95" s="13" t="s">
        <v>478</v>
      </c>
      <c r="K95" s="6"/>
      <c r="L95" s="6"/>
      <c r="M95" s="6"/>
      <c r="N95" s="6"/>
      <c r="O95" s="6"/>
      <c r="P95" s="6"/>
      <c r="Q95" s="6"/>
      <c r="R95" s="44"/>
    </row>
    <row r="96" spans="1:18" ht="12.75">
      <c r="A96" s="13"/>
      <c r="B96" s="6"/>
      <c r="C96" s="6"/>
      <c r="D96" s="6"/>
      <c r="E96" s="6"/>
      <c r="F96" s="6"/>
      <c r="G96" s="6"/>
      <c r="H96" s="6"/>
      <c r="I96" s="44"/>
      <c r="J96" s="13" t="s">
        <v>477</v>
      </c>
      <c r="K96" s="6"/>
      <c r="L96" s="6"/>
      <c r="M96" s="6"/>
      <c r="N96" s="6"/>
      <c r="O96" s="6"/>
      <c r="P96" s="6"/>
      <c r="Q96" s="6"/>
      <c r="R96" s="44"/>
    </row>
    <row r="97" spans="1:18" ht="12.75">
      <c r="A97" s="13"/>
      <c r="B97" s="6"/>
      <c r="C97" s="6"/>
      <c r="D97" s="6"/>
      <c r="E97" s="6"/>
      <c r="F97" s="6"/>
      <c r="G97" s="6"/>
      <c r="H97" s="6"/>
      <c r="I97" s="44"/>
      <c r="J97" s="13" t="s">
        <v>220</v>
      </c>
      <c r="K97" s="6"/>
      <c r="L97" s="6"/>
      <c r="M97" s="6"/>
      <c r="N97" s="6"/>
      <c r="O97" s="6"/>
      <c r="P97" s="6"/>
      <c r="Q97" s="6"/>
      <c r="R97" s="44"/>
    </row>
    <row r="98" spans="1:18" ht="12.75">
      <c r="A98" s="13"/>
      <c r="B98" s="6"/>
      <c r="C98" s="6"/>
      <c r="D98" s="6"/>
      <c r="E98" s="6"/>
      <c r="F98" s="6"/>
      <c r="G98" s="6"/>
      <c r="H98" s="6"/>
      <c r="I98" s="44"/>
      <c r="J98" s="13"/>
      <c r="K98" s="6"/>
      <c r="L98" s="6"/>
      <c r="M98" s="6"/>
      <c r="N98" s="6"/>
      <c r="O98" s="6"/>
      <c r="P98" s="6"/>
      <c r="Q98" s="6"/>
      <c r="R98" s="44"/>
    </row>
    <row r="99" spans="1:18" ht="12.75">
      <c r="A99" s="13"/>
      <c r="B99" s="6"/>
      <c r="C99" s="6"/>
      <c r="D99" s="6"/>
      <c r="E99" s="6"/>
      <c r="F99" s="6"/>
      <c r="G99" s="6"/>
      <c r="H99" s="6"/>
      <c r="I99" s="44"/>
      <c r="J99" s="13" t="s">
        <v>221</v>
      </c>
      <c r="K99" s="6"/>
      <c r="L99" s="6"/>
      <c r="M99" s="6"/>
      <c r="N99" s="6"/>
      <c r="O99" s="6"/>
      <c r="P99" s="6"/>
      <c r="Q99" s="6"/>
      <c r="R99" s="44"/>
    </row>
    <row r="100" spans="1:18" ht="12.75">
      <c r="A100" s="2"/>
      <c r="B100" s="3"/>
      <c r="C100" s="3"/>
      <c r="D100" s="3"/>
      <c r="E100" s="3"/>
      <c r="F100" s="3"/>
      <c r="G100" s="3"/>
      <c r="H100" s="3"/>
      <c r="I100" s="164"/>
      <c r="J100" s="2" t="s">
        <v>222</v>
      </c>
      <c r="K100" s="3"/>
      <c r="L100" s="3"/>
      <c r="M100" s="3"/>
      <c r="N100" s="3"/>
      <c r="O100" s="3"/>
      <c r="P100" s="3"/>
      <c r="Q100" s="3"/>
      <c r="R100" s="49"/>
    </row>
  </sheetData>
  <sheetProtection/>
  <mergeCells count="18">
    <mergeCell ref="O33:R33"/>
    <mergeCell ref="D7:F7"/>
    <mergeCell ref="D3:F3"/>
    <mergeCell ref="D5:F5"/>
    <mergeCell ref="J3:R3"/>
    <mergeCell ref="J1:R1"/>
    <mergeCell ref="N25:R25"/>
    <mergeCell ref="J25:L25"/>
    <mergeCell ref="J68:M68"/>
    <mergeCell ref="O68:R68"/>
    <mergeCell ref="J35:L35"/>
    <mergeCell ref="N35:R35"/>
    <mergeCell ref="O37:R37"/>
    <mergeCell ref="N27:R27"/>
    <mergeCell ref="J27:L27"/>
    <mergeCell ref="N29:R29"/>
    <mergeCell ref="J29:L29"/>
    <mergeCell ref="J37:M37"/>
  </mergeCells>
  <printOptions/>
  <pageMargins left="0.75" right="0.75" top="0.75" bottom="1" header="0.5" footer="0.5"/>
  <pageSetup horizontalDpi="300" verticalDpi="300" orientation="portrait" r:id="rId2"/>
  <headerFooter alignWithMargins="0">
    <oddFooter>&amp;LBIOLOGY TECH NOTE-14 (FY16)&amp;C&amp;A&amp;RPage &amp;P</oddFooter>
  </headerFooter>
  <colBreaks count="1" manualBreakCount="1">
    <brk id="9" max="9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4" max="4" width="10.57421875" style="0" customWidth="1"/>
    <col min="9" max="9" width="9.7109375" style="0" customWidth="1"/>
  </cols>
  <sheetData>
    <row r="1" spans="1:9" ht="17.25">
      <c r="A1" s="286" t="s">
        <v>680</v>
      </c>
      <c r="B1" s="287"/>
      <c r="C1" s="287"/>
      <c r="D1" s="287"/>
      <c r="E1" s="287"/>
      <c r="F1" s="287"/>
      <c r="G1" s="287"/>
      <c r="H1" s="287"/>
      <c r="I1" s="288"/>
    </row>
    <row r="2" spans="1:9" ht="12.75">
      <c r="A2" s="13"/>
      <c r="B2" s="6"/>
      <c r="C2" s="6"/>
      <c r="D2" s="6"/>
      <c r="E2" s="6"/>
      <c r="F2" s="6"/>
      <c r="G2" s="6"/>
      <c r="H2" s="6"/>
      <c r="I2" s="44"/>
    </row>
    <row r="3" spans="1:9" ht="12.75">
      <c r="A3" s="13"/>
      <c r="B3" s="7" t="s">
        <v>123</v>
      </c>
      <c r="C3" s="300" t="s">
        <v>775</v>
      </c>
      <c r="D3" s="290"/>
      <c r="E3" s="291"/>
      <c r="F3" s="6"/>
      <c r="G3" s="7" t="s">
        <v>484</v>
      </c>
      <c r="H3" s="205">
        <v>1234</v>
      </c>
      <c r="I3" s="44"/>
    </row>
    <row r="4" spans="1:9" ht="12.75">
      <c r="A4" s="13"/>
      <c r="B4" s="6"/>
      <c r="C4" s="6"/>
      <c r="D4" s="6"/>
      <c r="E4" s="6"/>
      <c r="F4" s="6"/>
      <c r="G4" s="6"/>
      <c r="H4" s="6"/>
      <c r="I4" s="44"/>
    </row>
    <row r="5" spans="1:9" ht="12.75">
      <c r="A5" s="13"/>
      <c r="B5" s="7" t="s">
        <v>124</v>
      </c>
      <c r="C5" s="300" t="s">
        <v>696</v>
      </c>
      <c r="D5" s="290"/>
      <c r="E5" s="291"/>
      <c r="F5" s="6"/>
      <c r="G5" s="55" t="s">
        <v>486</v>
      </c>
      <c r="H5" s="187">
        <f>IF(H7=" "," ",H7*H9/43560)</f>
        <v>0.29843893480257117</v>
      </c>
      <c r="I5" s="44"/>
    </row>
    <row r="6" spans="1:9" ht="12.75">
      <c r="A6" s="13"/>
      <c r="B6" s="6"/>
      <c r="C6" s="6"/>
      <c r="D6" s="6"/>
      <c r="E6" s="6"/>
      <c r="F6" s="6"/>
      <c r="G6" s="6"/>
      <c r="H6" s="6"/>
      <c r="I6" s="44"/>
    </row>
    <row r="7" spans="1:9" ht="12.75">
      <c r="A7" s="13"/>
      <c r="B7" s="7" t="s">
        <v>125</v>
      </c>
      <c r="C7" s="324" t="s">
        <v>776</v>
      </c>
      <c r="D7" s="293"/>
      <c r="E7" s="294"/>
      <c r="F7" s="6"/>
      <c r="G7" s="7" t="s">
        <v>582</v>
      </c>
      <c r="H7" s="206">
        <v>1000</v>
      </c>
      <c r="I7" s="168" t="s">
        <v>289</v>
      </c>
    </row>
    <row r="8" spans="1:9" ht="12.75">
      <c r="A8" s="13"/>
      <c r="B8" s="6"/>
      <c r="C8" s="6"/>
      <c r="D8" s="6"/>
      <c r="E8" s="6"/>
      <c r="F8" s="6"/>
      <c r="G8" s="6"/>
      <c r="H8" s="6"/>
      <c r="I8" s="44"/>
    </row>
    <row r="9" spans="1:9" ht="12.75">
      <c r="A9" s="13"/>
      <c r="B9" s="7" t="s">
        <v>127</v>
      </c>
      <c r="C9" s="300" t="s">
        <v>777</v>
      </c>
      <c r="D9" s="290"/>
      <c r="E9" s="291"/>
      <c r="F9" s="6"/>
      <c r="G9" s="7" t="s">
        <v>126</v>
      </c>
      <c r="H9" s="205">
        <v>13</v>
      </c>
      <c r="I9" s="168" t="s">
        <v>289</v>
      </c>
    </row>
    <row r="10" spans="1:9" ht="12.75">
      <c r="A10" s="13"/>
      <c r="B10" s="6"/>
      <c r="C10" s="6"/>
      <c r="D10" s="6"/>
      <c r="E10" s="6"/>
      <c r="F10" s="6"/>
      <c r="G10" s="6"/>
      <c r="H10" s="170" t="s">
        <v>319</v>
      </c>
      <c r="I10" s="44"/>
    </row>
    <row r="11" spans="1:9" ht="12.75">
      <c r="A11" s="190" t="s">
        <v>485</v>
      </c>
      <c r="B11" s="325">
        <v>42328</v>
      </c>
      <c r="C11" s="291"/>
      <c r="D11" s="74" t="s">
        <v>320</v>
      </c>
      <c r="E11" s="205" t="s">
        <v>778</v>
      </c>
      <c r="F11" s="207" t="s">
        <v>691</v>
      </c>
      <c r="G11" s="300">
        <v>9</v>
      </c>
      <c r="H11" s="291"/>
      <c r="I11" s="44"/>
    </row>
    <row r="12" spans="1:9" ht="12.75">
      <c r="A12" s="13"/>
      <c r="B12" s="6"/>
      <c r="C12" s="6"/>
      <c r="D12" s="6"/>
      <c r="E12" s="58" t="s">
        <v>321</v>
      </c>
      <c r="F12" s="6"/>
      <c r="G12" s="6"/>
      <c r="H12" s="6"/>
      <c r="I12" s="44"/>
    </row>
    <row r="13" spans="1:9" ht="12.75">
      <c r="A13" s="13"/>
      <c r="B13" s="6"/>
      <c r="C13" s="6"/>
      <c r="D13" s="6"/>
      <c r="E13" s="6"/>
      <c r="F13" s="6"/>
      <c r="G13" s="6"/>
      <c r="H13" s="6"/>
      <c r="I13" s="44"/>
    </row>
    <row r="14" spans="1:9" ht="15">
      <c r="A14" s="321"/>
      <c r="B14" s="322"/>
      <c r="C14" s="322"/>
      <c r="D14" s="322"/>
      <c r="E14" s="322"/>
      <c r="F14" s="322"/>
      <c r="G14" s="322"/>
      <c r="H14" s="322"/>
      <c r="I14" s="323"/>
    </row>
    <row r="15" spans="1:9" ht="15">
      <c r="A15" s="321" t="s">
        <v>666</v>
      </c>
      <c r="B15" s="322"/>
      <c r="C15" s="322"/>
      <c r="D15" s="322"/>
      <c r="E15" s="322"/>
      <c r="F15" s="322"/>
      <c r="G15" s="322"/>
      <c r="H15" s="322"/>
      <c r="I15" s="323"/>
    </row>
    <row r="16" spans="1:9" ht="12.75">
      <c r="A16" s="13"/>
      <c r="B16" s="6"/>
      <c r="C16" s="6"/>
      <c r="D16" s="6"/>
      <c r="E16" s="6"/>
      <c r="F16" s="6"/>
      <c r="G16" s="6"/>
      <c r="H16" s="6"/>
      <c r="I16" s="44"/>
    </row>
    <row r="17" spans="1:9" ht="12.75">
      <c r="A17" s="60" t="s">
        <v>487</v>
      </c>
      <c r="B17" s="74"/>
      <c r="C17" s="74" t="s">
        <v>667</v>
      </c>
      <c r="D17" s="9"/>
      <c r="E17" s="200">
        <v>5.4</v>
      </c>
      <c r="F17" s="6"/>
      <c r="G17" s="7" t="s">
        <v>689</v>
      </c>
      <c r="H17" s="199">
        <f>E17*10</f>
        <v>54</v>
      </c>
      <c r="I17" s="208" t="s">
        <v>690</v>
      </c>
    </row>
    <row r="18" spans="1:9" ht="12.75">
      <c r="A18" s="13"/>
      <c r="B18" s="74"/>
      <c r="C18" s="6"/>
      <c r="D18" s="6"/>
      <c r="E18" s="6"/>
      <c r="F18" s="6"/>
      <c r="G18" s="6"/>
      <c r="H18" s="6"/>
      <c r="I18" s="44"/>
    </row>
    <row r="19" spans="1:9" ht="12.75">
      <c r="A19" s="13"/>
      <c r="B19" s="74"/>
      <c r="C19" s="6" t="s">
        <v>668</v>
      </c>
      <c r="D19" s="6"/>
      <c r="E19" s="200" t="s">
        <v>674</v>
      </c>
      <c r="F19" s="6"/>
      <c r="G19" s="6"/>
      <c r="H19" s="6"/>
      <c r="I19" s="44"/>
    </row>
    <row r="20" spans="1:9" ht="12.75">
      <c r="A20" s="13"/>
      <c r="B20" s="74"/>
      <c r="C20" s="192"/>
      <c r="D20" s="6"/>
      <c r="E20" s="6"/>
      <c r="F20" s="6"/>
      <c r="G20" s="6"/>
      <c r="H20" s="6"/>
      <c r="I20" s="44"/>
    </row>
    <row r="21" spans="1:9" ht="12.75">
      <c r="A21" s="13"/>
      <c r="B21" s="74"/>
      <c r="C21" s="194" t="s">
        <v>669</v>
      </c>
      <c r="D21" s="50" t="s">
        <v>670</v>
      </c>
      <c r="E21" s="51"/>
      <c r="F21" s="6"/>
      <c r="G21" s="6"/>
      <c r="H21" s="6"/>
      <c r="I21" s="44"/>
    </row>
    <row r="22" spans="1:9" ht="12.75">
      <c r="A22" s="13"/>
      <c r="B22" s="74"/>
      <c r="C22" s="195" t="s">
        <v>671</v>
      </c>
      <c r="D22" s="6" t="s">
        <v>672</v>
      </c>
      <c r="E22" s="44"/>
      <c r="F22" s="6"/>
      <c r="G22" s="6"/>
      <c r="H22" s="6"/>
      <c r="I22" s="44"/>
    </row>
    <row r="23" spans="1:9" ht="12.75">
      <c r="A23" s="13"/>
      <c r="B23" s="74"/>
      <c r="C23" s="196" t="s">
        <v>673</v>
      </c>
      <c r="D23" s="6" t="s">
        <v>674</v>
      </c>
      <c r="E23" s="44"/>
      <c r="F23" s="6"/>
      <c r="G23" s="6"/>
      <c r="H23" s="6"/>
      <c r="I23" s="44"/>
    </row>
    <row r="24" spans="1:9" ht="12.75">
      <c r="A24" s="64"/>
      <c r="B24" s="74"/>
      <c r="C24" s="201" t="s">
        <v>675</v>
      </c>
      <c r="D24" s="202" t="s">
        <v>676</v>
      </c>
      <c r="E24" s="204" t="s">
        <v>679</v>
      </c>
      <c r="F24" s="6"/>
      <c r="G24" s="6"/>
      <c r="H24" s="6"/>
      <c r="I24" s="44"/>
    </row>
    <row r="25" spans="1:9" ht="12.75">
      <c r="A25" s="13"/>
      <c r="B25" s="74"/>
      <c r="C25" s="197" t="s">
        <v>677</v>
      </c>
      <c r="D25" s="3" t="s">
        <v>678</v>
      </c>
      <c r="E25" s="49"/>
      <c r="F25" s="6"/>
      <c r="G25" s="6"/>
      <c r="H25" s="6"/>
      <c r="I25" s="44"/>
    </row>
    <row r="26" spans="1:9" ht="12.75">
      <c r="A26" s="13"/>
      <c r="B26" s="74"/>
      <c r="C26" s="6"/>
      <c r="D26" s="6"/>
      <c r="E26" s="6"/>
      <c r="F26" s="6"/>
      <c r="G26" s="6"/>
      <c r="H26" s="6"/>
      <c r="I26" s="44"/>
    </row>
    <row r="27" spans="1:9" ht="12.75">
      <c r="A27" s="13"/>
      <c r="B27" s="74"/>
      <c r="C27" s="74"/>
      <c r="D27" s="9"/>
      <c r="E27" s="6"/>
      <c r="F27" s="6"/>
      <c r="G27" s="6"/>
      <c r="H27" s="6"/>
      <c r="I27" s="44"/>
    </row>
    <row r="28" spans="1:9" ht="12.75">
      <c r="A28" s="60" t="s">
        <v>163</v>
      </c>
      <c r="B28" s="74"/>
      <c r="C28" s="74" t="s">
        <v>667</v>
      </c>
      <c r="D28" s="9"/>
      <c r="E28" s="200">
        <v>7.2</v>
      </c>
      <c r="F28" s="6"/>
      <c r="G28" s="7" t="s">
        <v>689</v>
      </c>
      <c r="H28" s="199">
        <f>E28*10</f>
        <v>72</v>
      </c>
      <c r="I28" s="208" t="s">
        <v>690</v>
      </c>
    </row>
    <row r="29" spans="1:9" ht="12.75">
      <c r="A29" s="13"/>
      <c r="B29" s="74"/>
      <c r="C29" s="6"/>
      <c r="D29" s="6"/>
      <c r="E29" s="6"/>
      <c r="F29" s="6"/>
      <c r="G29" s="6"/>
      <c r="H29" s="6"/>
      <c r="I29" s="44"/>
    </row>
    <row r="30" spans="1:9" ht="12.75">
      <c r="A30" s="13"/>
      <c r="B30" s="74"/>
      <c r="C30" s="6" t="s">
        <v>668</v>
      </c>
      <c r="D30" s="6"/>
      <c r="E30" s="200" t="s">
        <v>676</v>
      </c>
      <c r="F30" s="6"/>
      <c r="G30" s="6"/>
      <c r="H30" s="6"/>
      <c r="I30" s="44"/>
    </row>
    <row r="31" spans="1:9" ht="12.75">
      <c r="A31" s="13"/>
      <c r="B31" s="74"/>
      <c r="C31" s="192"/>
      <c r="D31" s="6"/>
      <c r="E31" s="6"/>
      <c r="F31" s="6"/>
      <c r="G31" s="6"/>
      <c r="H31" s="6"/>
      <c r="I31" s="44"/>
    </row>
    <row r="32" spans="1:9" ht="12.75">
      <c r="A32" s="13"/>
      <c r="B32" s="74"/>
      <c r="C32" s="194" t="s">
        <v>669</v>
      </c>
      <c r="D32" s="50" t="s">
        <v>670</v>
      </c>
      <c r="E32" s="51"/>
      <c r="F32" s="6"/>
      <c r="G32" s="6"/>
      <c r="H32" s="6"/>
      <c r="I32" s="44"/>
    </row>
    <row r="33" spans="1:9" ht="12.75">
      <c r="A33" s="13"/>
      <c r="B33" s="74"/>
      <c r="C33" s="195" t="s">
        <v>671</v>
      </c>
      <c r="D33" s="6" t="s">
        <v>672</v>
      </c>
      <c r="E33" s="44"/>
      <c r="F33" s="6"/>
      <c r="G33" s="6"/>
      <c r="H33" s="6"/>
      <c r="I33" s="44"/>
    </row>
    <row r="34" spans="1:9" ht="12.75">
      <c r="A34" s="13"/>
      <c r="B34" s="74"/>
      <c r="C34" s="196" t="s">
        <v>673</v>
      </c>
      <c r="D34" s="6" t="s">
        <v>674</v>
      </c>
      <c r="E34" s="44"/>
      <c r="F34" s="6"/>
      <c r="G34" s="6"/>
      <c r="H34" s="6"/>
      <c r="I34" s="44"/>
    </row>
    <row r="35" spans="1:9" ht="12.75">
      <c r="A35" s="64"/>
      <c r="B35" s="74"/>
      <c r="C35" s="201" t="s">
        <v>675</v>
      </c>
      <c r="D35" s="202" t="s">
        <v>676</v>
      </c>
      <c r="E35" s="204" t="s">
        <v>679</v>
      </c>
      <c r="F35" s="6"/>
      <c r="G35" s="6"/>
      <c r="H35" s="6"/>
      <c r="I35" s="44"/>
    </row>
    <row r="36" spans="1:9" ht="12.75">
      <c r="A36" s="13"/>
      <c r="B36" s="74"/>
      <c r="C36" s="197" t="s">
        <v>677</v>
      </c>
      <c r="D36" s="3" t="s">
        <v>678</v>
      </c>
      <c r="E36" s="49"/>
      <c r="F36" s="6"/>
      <c r="G36" s="6"/>
      <c r="H36" s="6"/>
      <c r="I36" s="44"/>
    </row>
    <row r="37" spans="1:9" ht="12.75">
      <c r="A37" s="13"/>
      <c r="B37" s="74"/>
      <c r="C37" s="6"/>
      <c r="D37" s="6"/>
      <c r="E37" s="6"/>
      <c r="F37" s="6"/>
      <c r="G37" s="6"/>
      <c r="H37" s="6"/>
      <c r="I37" s="44"/>
    </row>
    <row r="38" spans="1:9" ht="12.75">
      <c r="A38" s="60" t="s">
        <v>164</v>
      </c>
      <c r="B38" s="74"/>
      <c r="C38" s="74" t="s">
        <v>667</v>
      </c>
      <c r="D38" s="9"/>
      <c r="E38" s="200">
        <v>8.4</v>
      </c>
      <c r="F38" s="6"/>
      <c r="G38" s="7" t="s">
        <v>689</v>
      </c>
      <c r="H38" s="199">
        <f>E38*10</f>
        <v>84</v>
      </c>
      <c r="I38" s="208" t="s">
        <v>690</v>
      </c>
    </row>
    <row r="39" spans="1:9" ht="12.75">
      <c r="A39" s="13"/>
      <c r="B39" s="74"/>
      <c r="C39" s="6"/>
      <c r="D39" s="6"/>
      <c r="E39" s="6"/>
      <c r="F39" s="6"/>
      <c r="G39" s="6"/>
      <c r="H39" s="6"/>
      <c r="I39" s="44"/>
    </row>
    <row r="40" spans="1:9" ht="12.75">
      <c r="A40" s="13"/>
      <c r="B40" s="74"/>
      <c r="C40" s="6" t="s">
        <v>668</v>
      </c>
      <c r="D40" s="6"/>
      <c r="E40" s="200" t="s">
        <v>676</v>
      </c>
      <c r="F40" s="6"/>
      <c r="G40" s="6"/>
      <c r="H40" s="6"/>
      <c r="I40" s="44"/>
    </row>
    <row r="41" spans="1:9" ht="12.75">
      <c r="A41" s="13"/>
      <c r="B41" s="74"/>
      <c r="C41" s="192"/>
      <c r="D41" s="6"/>
      <c r="E41" s="6"/>
      <c r="F41" s="6"/>
      <c r="G41" s="6"/>
      <c r="H41" s="6"/>
      <c r="I41" s="44"/>
    </row>
    <row r="42" spans="1:9" ht="12.75">
      <c r="A42" s="13"/>
      <c r="B42" s="74"/>
      <c r="C42" s="194" t="s">
        <v>669</v>
      </c>
      <c r="D42" s="50" t="s">
        <v>670</v>
      </c>
      <c r="E42" s="51"/>
      <c r="F42" s="6"/>
      <c r="G42" s="6"/>
      <c r="H42" s="6"/>
      <c r="I42" s="44"/>
    </row>
    <row r="43" spans="1:9" ht="12.75">
      <c r="A43" s="13"/>
      <c r="B43" s="74"/>
      <c r="C43" s="195" t="s">
        <v>671</v>
      </c>
      <c r="D43" s="6" t="s">
        <v>672</v>
      </c>
      <c r="E43" s="44"/>
      <c r="F43" s="6"/>
      <c r="G43" s="6"/>
      <c r="H43" s="6"/>
      <c r="I43" s="44"/>
    </row>
    <row r="44" spans="1:9" ht="12.75">
      <c r="A44" s="13"/>
      <c r="B44" s="74"/>
      <c r="C44" s="196" t="s">
        <v>673</v>
      </c>
      <c r="D44" s="6" t="s">
        <v>674</v>
      </c>
      <c r="E44" s="44"/>
      <c r="F44" s="6"/>
      <c r="G44" s="6"/>
      <c r="H44" s="6"/>
      <c r="I44" s="44"/>
    </row>
    <row r="45" spans="1:9" ht="12.75">
      <c r="A45" s="64"/>
      <c r="B45" s="74"/>
      <c r="C45" s="201" t="s">
        <v>675</v>
      </c>
      <c r="D45" s="202" t="s">
        <v>676</v>
      </c>
      <c r="E45" s="203" t="s">
        <v>679</v>
      </c>
      <c r="F45" s="6"/>
      <c r="G45" s="6"/>
      <c r="H45" s="6"/>
      <c r="I45" s="44"/>
    </row>
    <row r="46" spans="1:9" ht="12.75">
      <c r="A46" s="13"/>
      <c r="B46" s="74"/>
      <c r="C46" s="197" t="s">
        <v>677</v>
      </c>
      <c r="D46" s="3" t="s">
        <v>678</v>
      </c>
      <c r="E46" s="49"/>
      <c r="F46" s="6"/>
      <c r="G46" s="6"/>
      <c r="H46" s="6"/>
      <c r="I46" s="44"/>
    </row>
    <row r="47" spans="1:14" ht="12.75">
      <c r="A47" s="2"/>
      <c r="B47" s="191"/>
      <c r="C47" s="209"/>
      <c r="D47" s="3"/>
      <c r="E47" s="3"/>
      <c r="F47" s="3"/>
      <c r="G47" s="3"/>
      <c r="H47" s="3"/>
      <c r="I47" s="49"/>
      <c r="N47" s="169"/>
    </row>
    <row r="48" spans="1:9" ht="12.75">
      <c r="A48" s="48" t="s">
        <v>692</v>
      </c>
      <c r="B48" s="35"/>
      <c r="C48" s="6"/>
      <c r="D48" s="6"/>
      <c r="E48" s="6"/>
      <c r="F48" s="6"/>
      <c r="G48" s="6"/>
      <c r="H48" s="6"/>
      <c r="I48" s="44"/>
    </row>
    <row r="49" spans="1:9" ht="12.75">
      <c r="A49" s="13"/>
      <c r="B49" s="192"/>
      <c r="C49" s="6"/>
      <c r="D49" s="6"/>
      <c r="E49" s="6"/>
      <c r="F49" s="6"/>
      <c r="G49" s="6"/>
      <c r="H49" s="6"/>
      <c r="I49" s="44"/>
    </row>
    <row r="50" spans="1:9" ht="12.75">
      <c r="A50" s="13"/>
      <c r="B50" s="35"/>
      <c r="C50" s="6"/>
      <c r="D50" s="6"/>
      <c r="E50" s="6"/>
      <c r="F50" s="6"/>
      <c r="G50" s="6"/>
      <c r="H50" s="6"/>
      <c r="I50" s="44"/>
    </row>
    <row r="51" spans="1:9" ht="12.75">
      <c r="A51" s="13"/>
      <c r="B51" s="192"/>
      <c r="C51" s="74"/>
      <c r="D51" s="6"/>
      <c r="E51" s="6"/>
      <c r="F51" s="6"/>
      <c r="G51" s="6"/>
      <c r="H51" s="6"/>
      <c r="I51" s="44"/>
    </row>
    <row r="52" spans="1:9" ht="12.75">
      <c r="A52" s="13"/>
      <c r="B52" s="101"/>
      <c r="C52" s="6"/>
      <c r="D52" s="6"/>
      <c r="E52" s="6"/>
      <c r="F52" s="6"/>
      <c r="G52" s="6"/>
      <c r="H52" s="6"/>
      <c r="I52" s="44"/>
    </row>
    <row r="53" spans="1:9" ht="12.75">
      <c r="A53" s="13"/>
      <c r="B53" s="101"/>
      <c r="C53" s="6"/>
      <c r="D53" s="6"/>
      <c r="E53" s="6"/>
      <c r="F53" s="6"/>
      <c r="G53" s="6"/>
      <c r="H53" s="6"/>
      <c r="I53" s="44"/>
    </row>
    <row r="54" spans="1:9" ht="12.75">
      <c r="A54" s="2"/>
      <c r="B54" s="3"/>
      <c r="C54" s="3"/>
      <c r="D54" s="3"/>
      <c r="E54" s="3"/>
      <c r="F54" s="3"/>
      <c r="G54" s="3"/>
      <c r="H54" s="3"/>
      <c r="I54" s="49"/>
    </row>
    <row r="55" spans="1:9" ht="12.75">
      <c r="A55" s="13"/>
      <c r="B55" s="6"/>
      <c r="C55" s="74"/>
      <c r="D55" s="6"/>
      <c r="E55" s="6"/>
      <c r="F55" s="6"/>
      <c r="G55" s="6"/>
      <c r="H55" s="6"/>
      <c r="I55" s="6"/>
    </row>
    <row r="56" spans="1:9" ht="12.75">
      <c r="A56" s="13"/>
      <c r="B56" s="6"/>
      <c r="C56" s="6"/>
      <c r="D56" s="6"/>
      <c r="E56" s="6"/>
      <c r="F56" s="6"/>
      <c r="G56" s="6"/>
      <c r="H56" s="6"/>
      <c r="I56" s="6"/>
    </row>
    <row r="57" spans="1:9" ht="12.75">
      <c r="A57" s="64"/>
      <c r="B57" s="74"/>
      <c r="C57" s="160"/>
      <c r="D57" s="6"/>
      <c r="E57" s="193"/>
      <c r="F57" s="167"/>
      <c r="G57" s="6"/>
      <c r="H57" s="6"/>
      <c r="I57" s="6"/>
    </row>
  </sheetData>
  <sheetProtection/>
  <mergeCells count="9">
    <mergeCell ref="C3:E3"/>
    <mergeCell ref="A1:I1"/>
    <mergeCell ref="A15:I15"/>
    <mergeCell ref="C5:E5"/>
    <mergeCell ref="C9:E9"/>
    <mergeCell ref="C7:E7"/>
    <mergeCell ref="A14:I14"/>
    <mergeCell ref="B11:C11"/>
    <mergeCell ref="G11:H11"/>
  </mergeCells>
  <printOptions/>
  <pageMargins left="0.75" right="0.75" top="0.5" bottom="0.5" header="0.5" footer="0.25"/>
  <pageSetup horizontalDpi="300" verticalDpi="300" orientation="portrait" r:id="rId1"/>
  <headerFooter alignWithMargins="0">
    <oddFooter>&amp;LBIOLOGY TECH NOTE-14 (FY16)&amp;C&amp;A&amp;RPage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56"/>
  <sheetViews>
    <sheetView showGridLines="0" tabSelected="1" view="pageBreakPreview" zoomScaleSheetLayoutView="100" workbookViewId="0" topLeftCell="A1">
      <selection activeCell="K88" sqref="K88"/>
    </sheetView>
  </sheetViews>
  <sheetFormatPr defaultColWidth="9.140625" defaultRowHeight="12.75"/>
  <sheetData>
    <row r="1" spans="1:13" ht="12.75">
      <c r="A1" s="327" t="s">
        <v>146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264"/>
    </row>
    <row r="2" spans="1:13" ht="12.75">
      <c r="A2" s="17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34"/>
    </row>
    <row r="3" spans="1:13" ht="12.75">
      <c r="A3" s="13"/>
      <c r="B3" s="6"/>
      <c r="C3" s="6"/>
      <c r="D3" s="7" t="s">
        <v>123</v>
      </c>
      <c r="E3" s="289" t="s">
        <v>695</v>
      </c>
      <c r="F3" s="290"/>
      <c r="G3" s="291"/>
      <c r="H3" s="55" t="s">
        <v>485</v>
      </c>
      <c r="I3" s="301">
        <v>42328</v>
      </c>
      <c r="J3" s="296"/>
      <c r="K3" s="297"/>
      <c r="L3" s="6"/>
      <c r="M3" s="44"/>
    </row>
    <row r="4" spans="1:13" ht="12.75">
      <c r="A4" s="13"/>
      <c r="B4" s="6"/>
      <c r="C4" s="6"/>
      <c r="D4" s="6"/>
      <c r="E4" s="6"/>
      <c r="F4" s="95"/>
      <c r="G4" s="96"/>
      <c r="H4" s="95"/>
      <c r="I4" s="96"/>
      <c r="J4" s="95"/>
      <c r="K4" s="96"/>
      <c r="L4" s="6"/>
      <c r="M4" s="44"/>
    </row>
    <row r="5" spans="1:13" ht="12.75">
      <c r="A5" s="13"/>
      <c r="B5" s="6"/>
      <c r="C5" s="7" t="s">
        <v>124</v>
      </c>
      <c r="D5" s="251" t="s">
        <v>696</v>
      </c>
      <c r="E5" s="252"/>
      <c r="F5" s="253"/>
      <c r="G5" s="267" t="s">
        <v>755</v>
      </c>
      <c r="H5" s="277">
        <v>1234</v>
      </c>
      <c r="I5" s="267" t="s">
        <v>713</v>
      </c>
      <c r="J5" s="329" t="s">
        <v>756</v>
      </c>
      <c r="K5" s="330"/>
      <c r="L5" s="6"/>
      <c r="M5" s="134"/>
    </row>
    <row r="6" spans="1:13" ht="12.75">
      <c r="A6" s="13"/>
      <c r="B6" s="6"/>
      <c r="C6" s="6"/>
      <c r="D6" s="6"/>
      <c r="E6" s="6"/>
      <c r="F6" s="6"/>
      <c r="G6" s="6"/>
      <c r="H6" s="95"/>
      <c r="I6" s="96"/>
      <c r="J6" s="95"/>
      <c r="K6" s="96"/>
      <c r="L6" s="6"/>
      <c r="M6" s="44"/>
    </row>
    <row r="7" spans="1:13" ht="12.75">
      <c r="A7" s="2"/>
      <c r="B7" s="3"/>
      <c r="C7" s="3"/>
      <c r="D7" s="3"/>
      <c r="E7" s="3"/>
      <c r="F7" s="3"/>
      <c r="G7" s="191"/>
      <c r="H7" s="265"/>
      <c r="I7" s="266"/>
      <c r="J7" s="265"/>
      <c r="K7" s="266"/>
      <c r="L7" s="3"/>
      <c r="M7" s="49"/>
    </row>
    <row r="8" ht="12.75">
      <c r="M8" s="10"/>
    </row>
    <row r="9" spans="1:13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23" t="s">
        <v>693</v>
      </c>
      <c r="L9" s="10"/>
      <c r="M9" s="10"/>
    </row>
    <row r="10" spans="1:13" ht="12.75">
      <c r="A10" s="20" t="s">
        <v>714</v>
      </c>
      <c r="B10" s="10"/>
      <c r="C10" s="10"/>
      <c r="D10" s="10"/>
      <c r="E10" s="10"/>
      <c r="F10" s="33" t="s">
        <v>487</v>
      </c>
      <c r="G10" s="33" t="s">
        <v>694</v>
      </c>
      <c r="H10" s="33" t="s">
        <v>163</v>
      </c>
      <c r="I10" s="33" t="s">
        <v>694</v>
      </c>
      <c r="J10" s="33" t="s">
        <v>164</v>
      </c>
      <c r="K10" s="33" t="s">
        <v>694</v>
      </c>
      <c r="M10" s="10"/>
    </row>
    <row r="11" spans="1:13" ht="12.75">
      <c r="A11" s="93" t="s">
        <v>487</v>
      </c>
      <c r="B11" s="16" t="s">
        <v>205</v>
      </c>
      <c r="C11" s="17"/>
      <c r="D11" s="17"/>
      <c r="E11" s="18"/>
      <c r="F11" s="85">
        <f>IF('Cropland &amp; Hayland (50%)'!B12=" "," ",'Cropland &amp; Hayland (50%)'!B12/10)</f>
        <v>0.5</v>
      </c>
      <c r="G11" s="83" t="str">
        <f>IF(F11&gt;0.49999," ","Below PC")</f>
        <v> </v>
      </c>
      <c r="H11" s="85">
        <f>IF('Cropland &amp; Hayland (50%)'!B14=" "," ",'Cropland &amp; Hayland (50%)'!B14/10)</f>
        <v>0.5</v>
      </c>
      <c r="I11" s="83" t="str">
        <f>IF(H11&gt;0.49999," ","Below PC")</f>
        <v> </v>
      </c>
      <c r="J11" s="85">
        <f>IF('Cropland &amp; Hayland (50%)'!B16=" "," ",'Cropland &amp; Hayland (50%)'!B16/10)</f>
        <v>0.6</v>
      </c>
      <c r="K11" s="83" t="str">
        <f>IF(J11&gt;0.49999," ","Below PC")</f>
        <v> </v>
      </c>
      <c r="L11" s="10"/>
      <c r="M11" s="10"/>
    </row>
    <row r="12" spans="1:13" ht="12.75">
      <c r="A12" s="93" t="s">
        <v>546</v>
      </c>
      <c r="B12" s="88" t="s">
        <v>148</v>
      </c>
      <c r="C12" s="89"/>
      <c r="D12" s="89"/>
      <c r="E12" s="90"/>
      <c r="F12" s="86">
        <f>IF('Cropland &amp; Hayland (50%)'!B23=" "," ",'Cropland &amp; Hayland (50%)'!B23/8)</f>
        <v>0.5</v>
      </c>
      <c r="G12" s="83" t="str">
        <f>IF(F12&gt;0.49999," ","Below PC")</f>
        <v> </v>
      </c>
      <c r="H12" s="86">
        <f>IF('Cropland &amp; Hayland (50%)'!B25=" "," ",'Cropland &amp; Hayland (50%)'!B25/10)</f>
        <v>0.4</v>
      </c>
      <c r="I12" s="83" t="str">
        <f>IF(H12&gt;0.49999," ","Below PC")</f>
        <v>Below PC</v>
      </c>
      <c r="J12" s="86">
        <f>IF('Cropland &amp; Hayland (50%)'!B27=" "," ",'Cropland &amp; Hayland (50%)'!B27/10)</f>
        <v>0.6</v>
      </c>
      <c r="K12" s="83" t="str">
        <f>IF(J12&gt;0.49999," ","Below PC")</f>
        <v> </v>
      </c>
      <c r="L12" s="10"/>
      <c r="M12" s="10"/>
    </row>
    <row r="13" spans="1:13" ht="12.75">
      <c r="A13" s="93" t="s">
        <v>163</v>
      </c>
      <c r="B13" s="16" t="s">
        <v>488</v>
      </c>
      <c r="C13" s="17"/>
      <c r="D13" s="17"/>
      <c r="E13" s="18"/>
      <c r="F13" s="85">
        <f>IF('Cropland &amp; Hayland (50%)'!B38=" "," ",'Cropland &amp; Hayland (50%)'!B38/8)</f>
        <v>0.5</v>
      </c>
      <c r="G13" s="83" t="str">
        <f>IF(F13&gt;0.49999," ","Below PC")</f>
        <v> </v>
      </c>
      <c r="H13" s="85">
        <f>IF('Cropland &amp; Hayland (50%)'!B40=" "," ",'Cropland &amp; Hayland (50%)'!B40/8)</f>
        <v>0.5</v>
      </c>
      <c r="I13" s="83" t="str">
        <f>IF(H13&gt;0.49999," ","Below PC")</f>
        <v> </v>
      </c>
      <c r="J13" s="85">
        <f>IF('Cropland &amp; Hayland (50%)'!B42=" "," ",'Cropland &amp; Hayland (50%)'!B42/8)</f>
        <v>0.5</v>
      </c>
      <c r="K13" s="83" t="str">
        <f>IF(J13&gt;0.49999," ","Below PC")</f>
        <v> </v>
      </c>
      <c r="L13" s="10"/>
      <c r="M13" s="10"/>
    </row>
    <row r="14" spans="1:13" ht="13.5" thickBot="1">
      <c r="A14" s="97" t="s">
        <v>546</v>
      </c>
      <c r="B14" s="106" t="s">
        <v>149</v>
      </c>
      <c r="C14" s="107"/>
      <c r="D14" s="107"/>
      <c r="E14" s="108"/>
      <c r="F14" s="86">
        <f>IF('Cropland &amp; Hayland (50%)'!B55=" "," ",'Cropland &amp; Hayland (50%)'!B55/4)</f>
        <v>0.25</v>
      </c>
      <c r="G14" s="239" t="str">
        <f>IF(F14&gt;0.49999," ","Below PC")</f>
        <v>Below PC</v>
      </c>
      <c r="H14" s="240">
        <f>IF('Cropland &amp; Hayland (50%)'!B57=" "," ",'Cropland &amp; Hayland (50%)'!B57/4)</f>
        <v>0.25</v>
      </c>
      <c r="I14" s="239" t="str">
        <f>IF(H14&gt;0.49999," ","Below PC")</f>
        <v>Below PC</v>
      </c>
      <c r="J14" s="240">
        <f>IF('Cropland &amp; Hayland (50%)'!B59=" "," ",'Cropland &amp; Hayland (50%)'!B59/4)</f>
        <v>0.5</v>
      </c>
      <c r="K14" s="239" t="str">
        <f>IF(J14&gt;0.49999," ","Below PC")</f>
        <v> </v>
      </c>
      <c r="L14" s="10"/>
      <c r="M14" s="10"/>
    </row>
    <row r="15" spans="1:13" ht="14.25" thickBot="1" thickTop="1">
      <c r="A15" s="93" t="s">
        <v>164</v>
      </c>
      <c r="B15" s="98" t="s">
        <v>490</v>
      </c>
      <c r="C15" s="155">
        <f>'Cropland &amp; Hayland (50%)'!H5</f>
        <v>40</v>
      </c>
      <c r="D15" s="104"/>
      <c r="E15" s="91" t="s">
        <v>165</v>
      </c>
      <c r="F15" s="87">
        <f>IF(F16=0,G16,F16)</f>
        <v>0.25</v>
      </c>
      <c r="G15" s="241" t="str">
        <f>IF(F15&gt;0.49999," ","Below PC")</f>
        <v>Below PC</v>
      </c>
      <c r="H15" s="87">
        <f>IF(H16=0,I16,H16)</f>
        <v>0.25</v>
      </c>
      <c r="I15" s="241" t="str">
        <f>IF(H15&gt;0.49999," ","Below PC")</f>
        <v>Below PC</v>
      </c>
      <c r="J15" s="87">
        <f>IF(J16=0,K16,J16)</f>
        <v>0.55</v>
      </c>
      <c r="K15" s="241" t="str">
        <f>IF(J15&gt;0.49999," ","Below PC")</f>
        <v> </v>
      </c>
      <c r="L15" s="10"/>
      <c r="M15" s="10"/>
    </row>
    <row r="16" spans="1:13" ht="13.5" thickTop="1">
      <c r="A16" s="97" t="s">
        <v>546</v>
      </c>
      <c r="B16" s="10"/>
      <c r="C16" s="10"/>
      <c r="D16" s="10"/>
      <c r="E16" s="10"/>
      <c r="F16" s="95">
        <f>DMIN($A$10:$J$14,"Present",$A$11:$A$12)</f>
        <v>0.25</v>
      </c>
      <c r="G16" s="96">
        <f>IF(F11=" "," ",AVERAGE(F11:F14))</f>
        <v>0.4375</v>
      </c>
      <c r="H16" s="95">
        <f>DMIN($A$10:$J$14,"Planned A",$A$13:$A$14)</f>
        <v>0.25</v>
      </c>
      <c r="I16" s="96">
        <f>IF(H11=" "," ",IF(H11=" "," ",AVERAGE(H11:H14)))</f>
        <v>0.4125</v>
      </c>
      <c r="J16" s="95">
        <f>DMIN($A$10:$J$14,"Planned B",$A$15:$A$16)</f>
        <v>0</v>
      </c>
      <c r="K16" s="96">
        <f>IF(J11=" "," ",AVERAGE(J11:J14))</f>
        <v>0.55</v>
      </c>
      <c r="L16" s="10"/>
      <c r="M16" s="10"/>
    </row>
    <row r="17" spans="1:13" ht="12.75">
      <c r="A17" s="20" t="s">
        <v>715</v>
      </c>
      <c r="B17" s="10"/>
      <c r="C17" s="10"/>
      <c r="D17" s="10"/>
      <c r="E17" s="10"/>
      <c r="F17" s="33" t="s">
        <v>487</v>
      </c>
      <c r="G17" s="33" t="s">
        <v>694</v>
      </c>
      <c r="H17" s="33" t="s">
        <v>163</v>
      </c>
      <c r="I17" s="33" t="s">
        <v>694</v>
      </c>
      <c r="J17" s="33" t="s">
        <v>164</v>
      </c>
      <c r="K17" s="33" t="s">
        <v>694</v>
      </c>
      <c r="L17" s="10"/>
      <c r="M17" s="10"/>
    </row>
    <row r="18" spans="1:13" ht="12.75">
      <c r="A18" s="93" t="s">
        <v>487</v>
      </c>
      <c r="B18" s="16" t="s">
        <v>150</v>
      </c>
      <c r="C18" s="17"/>
      <c r="D18" s="17"/>
      <c r="E18" s="18"/>
      <c r="F18" s="85">
        <f>IF('Rangeland (60%)'!B12=" "," ",'Rangeland (60%)'!B12/6)</f>
        <v>0.6666666666666666</v>
      </c>
      <c r="G18" s="83" t="str">
        <f>IF(F18&gt;0.59999," ","Below PC")</f>
        <v> </v>
      </c>
      <c r="H18" s="85">
        <f>IF('Rangeland (60%)'!B14=" "," ",'Rangeland (60%)'!B14/6)</f>
        <v>0.6666666666666666</v>
      </c>
      <c r="I18" s="83" t="str">
        <f>IF(H18&gt;0.59999," ","Below PC")</f>
        <v> </v>
      </c>
      <c r="J18" s="85">
        <f>IF('Rangeland (60%)'!B16=" "," ",'Rangeland (60%)'!B16/6)</f>
        <v>1</v>
      </c>
      <c r="K18" s="83" t="str">
        <f>IF(J18&gt;0.59999," ","Below PC")</f>
        <v> </v>
      </c>
      <c r="L18" s="10"/>
      <c r="M18" s="10"/>
    </row>
    <row r="19" spans="1:13" ht="12.75">
      <c r="A19" s="93" t="s">
        <v>4</v>
      </c>
      <c r="B19" s="88" t="s">
        <v>151</v>
      </c>
      <c r="C19" s="89"/>
      <c r="D19" s="89"/>
      <c r="E19" s="90"/>
      <c r="F19" s="86">
        <f>IF('Rangeland (60%)'!B22=" "," ",'Rangeland (60%)'!B22/6)</f>
        <v>0.6666666666666666</v>
      </c>
      <c r="G19" s="83" t="str">
        <f>IF(F19&gt;0.59999," ","Below PC")</f>
        <v> </v>
      </c>
      <c r="H19" s="86">
        <f>IF('Rangeland (60%)'!B24=" "," ",'Rangeland (60%)'!B24/6)</f>
        <v>1</v>
      </c>
      <c r="I19" s="83" t="str">
        <f>IF(H19&gt;0.59999," ","Below PC")</f>
        <v> </v>
      </c>
      <c r="J19" s="86">
        <f>IF('Rangeland (60%)'!B26=" "," ",'Rangeland (60%)'!B26/6)</f>
        <v>1</v>
      </c>
      <c r="K19" s="83" t="str">
        <f>IF(J19&gt;0.59999," ","Below PC")</f>
        <v> </v>
      </c>
      <c r="L19" s="10"/>
      <c r="M19" s="10"/>
    </row>
    <row r="20" spans="1:13" ht="12.75">
      <c r="A20" s="93" t="s">
        <v>163</v>
      </c>
      <c r="B20" s="16" t="s">
        <v>152</v>
      </c>
      <c r="C20" s="17"/>
      <c r="D20" s="17"/>
      <c r="E20" s="18"/>
      <c r="F20" s="85">
        <f>IF('Rangeland (60%)'!B34=" "," ",'Rangeland (60%)'!B34/6)</f>
        <v>0.16666666666666666</v>
      </c>
      <c r="G20" s="83" t="str">
        <f>IF(F20&gt;0.59999," ","Below PC")</f>
        <v>Below PC</v>
      </c>
      <c r="H20" s="85">
        <f>IF('Rangeland (60%)'!B36=" "," ",'Rangeland (60%)'!B36/6)</f>
        <v>0.6666666666666666</v>
      </c>
      <c r="I20" s="83" t="str">
        <f>IF(H20&gt;0.59999," ","Below PC")</f>
        <v> </v>
      </c>
      <c r="J20" s="85">
        <f>IF('Rangeland (60%)'!B38=" "," ",'Rangeland (60%)'!B38/6)</f>
        <v>1</v>
      </c>
      <c r="K20" s="83" t="str">
        <f>IF(J20&gt;0.59999," ","Below PC")</f>
        <v> </v>
      </c>
      <c r="L20" s="10"/>
      <c r="M20" s="10"/>
    </row>
    <row r="21" spans="1:13" ht="13.5" thickBot="1">
      <c r="A21" s="97" t="s">
        <v>4</v>
      </c>
      <c r="B21" s="106" t="s">
        <v>149</v>
      </c>
      <c r="C21" s="107"/>
      <c r="D21" s="107"/>
      <c r="E21" s="108"/>
      <c r="F21" s="240">
        <f>IF('Rangeland (60%)'!B55=" "," ",'Rangeland (60%)'!B55/6)</f>
        <v>0.6666666666666666</v>
      </c>
      <c r="G21" s="239" t="str">
        <f>IF(F21&gt;0.59999," ","Below PC")</f>
        <v> </v>
      </c>
      <c r="H21" s="240">
        <f>IF('Rangeland (60%)'!B57=" "," ",'Rangeland (60%)'!B57/6)</f>
        <v>1</v>
      </c>
      <c r="I21" s="239" t="str">
        <f>IF(H21&gt;0.59999," ","Below PC")</f>
        <v> </v>
      </c>
      <c r="J21" s="240">
        <f>IF('Rangeland (60%)'!B59=" "," ",'Rangeland (60%)'!B59/6)</f>
        <v>1</v>
      </c>
      <c r="K21" s="239" t="str">
        <f>IF(J21&gt;0.59999," ","Below PC")</f>
        <v> </v>
      </c>
      <c r="L21" s="10"/>
      <c r="M21" s="10"/>
    </row>
    <row r="22" spans="1:13" ht="14.25" thickBot="1" thickTop="1">
      <c r="A22" s="97" t="s">
        <v>164</v>
      </c>
      <c r="B22" s="98" t="s">
        <v>490</v>
      </c>
      <c r="C22" s="105">
        <f>'Rangeland (60%)'!H5</f>
        <v>100</v>
      </c>
      <c r="D22" s="104"/>
      <c r="E22" s="91" t="s">
        <v>165</v>
      </c>
      <c r="F22" s="87">
        <f>IF(F23=0,G23,F23)</f>
        <v>0.16666666666666666</v>
      </c>
      <c r="G22" s="241" t="str">
        <f>IF(F22&gt;0.59999," ","Below PC")</f>
        <v>Below PC</v>
      </c>
      <c r="H22" s="87">
        <f>IF(H23=0,I23,H23)</f>
        <v>0.8333333333333333</v>
      </c>
      <c r="I22" s="241" t="str">
        <f>IF(H22&gt;0.59999," ","Below PC")</f>
        <v> </v>
      </c>
      <c r="J22" s="87">
        <f>IF(J23=0,K23,J23)</f>
        <v>1</v>
      </c>
      <c r="K22" s="241" t="str">
        <f>IF(J22&gt;0.59999," ","Below PC")</f>
        <v> </v>
      </c>
      <c r="L22" s="10"/>
      <c r="M22" s="10"/>
    </row>
    <row r="23" spans="1:13" ht="13.5" thickTop="1">
      <c r="A23" s="154" t="s">
        <v>4</v>
      </c>
      <c r="B23" s="10"/>
      <c r="C23" s="10"/>
      <c r="D23" s="10"/>
      <c r="E23" s="10"/>
      <c r="F23" s="95">
        <f>DMIN($A$17:$J$21,"Present",$A$18:$A$19)</f>
        <v>0.16666666666666666</v>
      </c>
      <c r="G23" s="96">
        <f>IF(F18=" "," ",AVERAGE(F18:F21))</f>
        <v>0.5416666666666666</v>
      </c>
      <c r="H23" s="95">
        <f>DMIN($A$17:$J$21,"Planned A",$A$20:$A$21)</f>
        <v>0</v>
      </c>
      <c r="I23" s="96">
        <f>IF(H18=" "," ",AVERAGE(H18:H21))</f>
        <v>0.8333333333333333</v>
      </c>
      <c r="J23" s="95">
        <f>DMIN($A$17:$J$21,"Planned B",$A$22:$A$23)</f>
        <v>0</v>
      </c>
      <c r="K23" s="96">
        <f>IF(J18=" "," ",AVERAGE(J18:J21))</f>
        <v>1</v>
      </c>
      <c r="L23" s="10"/>
      <c r="M23" s="10"/>
    </row>
    <row r="24" spans="1:13" ht="12.75">
      <c r="A24" s="20" t="s">
        <v>716</v>
      </c>
      <c r="B24" s="10"/>
      <c r="C24" s="10"/>
      <c r="D24" s="10"/>
      <c r="E24" s="10"/>
      <c r="F24" s="33" t="s">
        <v>487</v>
      </c>
      <c r="G24" s="33" t="s">
        <v>694</v>
      </c>
      <c r="H24" s="33" t="s">
        <v>163</v>
      </c>
      <c r="I24" s="33" t="s">
        <v>694</v>
      </c>
      <c r="J24" s="33" t="s">
        <v>164</v>
      </c>
      <c r="K24" s="33" t="s">
        <v>694</v>
      </c>
      <c r="L24" s="10"/>
      <c r="M24" s="10"/>
    </row>
    <row r="25" spans="1:13" ht="12.75">
      <c r="A25" s="93" t="s">
        <v>487</v>
      </c>
      <c r="B25" s="16" t="s">
        <v>206</v>
      </c>
      <c r="C25" s="17"/>
      <c r="D25" s="17"/>
      <c r="E25" s="18"/>
      <c r="F25" s="85">
        <f>IF('Pastureland (50%)'!B13=" "," ",'Pastureland (50%)'!B13/4)</f>
        <v>0.25</v>
      </c>
      <c r="G25" s="83" t="str">
        <f aca="true" t="shared" si="0" ref="G25:G30">IF(F25&gt;0.49999," ","Below PC")</f>
        <v>Below PC</v>
      </c>
      <c r="H25" s="85">
        <f>IF('Pastureland (50%)'!B15=" "," ",'Pastureland (50%)'!B15/4)</f>
        <v>0.5</v>
      </c>
      <c r="I25" s="83" t="str">
        <f aca="true" t="shared" si="1" ref="I25:I30">IF(H25&gt;0.49999," ","Below PC")</f>
        <v> </v>
      </c>
      <c r="J25" s="85">
        <f>IF('Pastureland (50%)'!B17=" "," ",'Pastureland (50%)'!B17/4)</f>
        <v>1</v>
      </c>
      <c r="K25" s="83" t="str">
        <f aca="true" t="shared" si="2" ref="K25:K30">IF(J25&gt;0.49999," ","Below PC")</f>
        <v> </v>
      </c>
      <c r="L25" s="10"/>
      <c r="M25" s="10"/>
    </row>
    <row r="26" spans="1:13" ht="12.75">
      <c r="A26" s="93" t="s">
        <v>547</v>
      </c>
      <c r="B26" s="88" t="s">
        <v>205</v>
      </c>
      <c r="C26" s="89"/>
      <c r="D26" s="89"/>
      <c r="E26" s="90"/>
      <c r="F26" s="86">
        <f>IF('Pastureland (50%)'!B23=" "," ",'Pastureland (50%)'!B23/10)</f>
        <v>0.4</v>
      </c>
      <c r="G26" s="83" t="str">
        <f t="shared" si="0"/>
        <v>Below PC</v>
      </c>
      <c r="H26" s="86">
        <f>IF('Pastureland (50%)'!B25=" "," ",'Pastureland (50%)'!B25/10)</f>
        <v>0.6</v>
      </c>
      <c r="I26" s="83" t="str">
        <f t="shared" si="1"/>
        <v> </v>
      </c>
      <c r="J26" s="86">
        <f>IF('Pastureland (50%)'!B27=" "," ",'Pastureland (50%)'!B27/10)</f>
        <v>0.6</v>
      </c>
      <c r="K26" s="83" t="str">
        <f t="shared" si="2"/>
        <v> </v>
      </c>
      <c r="L26" s="10"/>
      <c r="M26" s="10"/>
    </row>
    <row r="27" spans="1:13" ht="12.75">
      <c r="A27" s="93" t="s">
        <v>163</v>
      </c>
      <c r="B27" s="16" t="s">
        <v>153</v>
      </c>
      <c r="C27" s="17"/>
      <c r="D27" s="17"/>
      <c r="E27" s="18"/>
      <c r="F27" s="85">
        <f>IF('Pastureland (50%)'!B36=" "," ",'Pastureland (50%)'!B36/4)</f>
        <v>0.25</v>
      </c>
      <c r="G27" s="83" t="str">
        <f t="shared" si="0"/>
        <v>Below PC</v>
      </c>
      <c r="H27" s="85">
        <f>IF('Pastureland (50%)'!B38=" "," ",'Pastureland (50%)'!B38/4)</f>
        <v>0.5</v>
      </c>
      <c r="I27" s="83" t="str">
        <f t="shared" si="1"/>
        <v> </v>
      </c>
      <c r="J27" s="85">
        <f>IF('Pastureland (50%)'!B40=" "," ",'Pastureland (50%)'!B40/4)</f>
        <v>1</v>
      </c>
      <c r="K27" s="83" t="str">
        <f t="shared" si="2"/>
        <v> </v>
      </c>
      <c r="L27" s="10"/>
      <c r="M27" s="10"/>
    </row>
    <row r="28" spans="1:13" ht="12.75">
      <c r="A28" s="97" t="s">
        <v>547</v>
      </c>
      <c r="B28" s="88" t="s">
        <v>154</v>
      </c>
      <c r="C28" s="89"/>
      <c r="D28" s="89"/>
      <c r="E28" s="90"/>
      <c r="F28" s="86">
        <f>IF('Pastureland (50%)'!B61=" "," ",'Pastureland (50%)'!B61/8)</f>
        <v>0.125</v>
      </c>
      <c r="G28" s="83" t="str">
        <f t="shared" si="0"/>
        <v>Below PC</v>
      </c>
      <c r="H28" s="86">
        <f>IF('Pastureland (50%)'!B63=" "," ",'Pastureland (50%)'!B63/8)</f>
        <v>0.5</v>
      </c>
      <c r="I28" s="83" t="str">
        <f t="shared" si="1"/>
        <v> </v>
      </c>
      <c r="J28" s="86">
        <f>IF('Pastureland (50%)'!B65=" "," ",'Pastureland (50%)'!B65/8)</f>
        <v>0.75</v>
      </c>
      <c r="K28" s="83" t="str">
        <f t="shared" si="2"/>
        <v> </v>
      </c>
      <c r="L28" s="10"/>
      <c r="M28" s="10"/>
    </row>
    <row r="29" spans="1:13" ht="13.5" thickBot="1">
      <c r="A29" s="93" t="s">
        <v>164</v>
      </c>
      <c r="B29" s="1" t="s">
        <v>149</v>
      </c>
      <c r="C29" s="50"/>
      <c r="D29" s="50"/>
      <c r="E29" s="51"/>
      <c r="F29" s="242">
        <f>IF('Pastureland (50%)'!B78=" "," ",'Pastureland (50%)'!B78/4)</f>
        <v>0.5</v>
      </c>
      <c r="G29" s="239" t="str">
        <f t="shared" si="0"/>
        <v> </v>
      </c>
      <c r="H29" s="242">
        <f>IF('Pastureland (50%)'!B80=" "," ",'Pastureland (50%)'!B80/4)</f>
        <v>1</v>
      </c>
      <c r="I29" s="239" t="str">
        <f t="shared" si="1"/>
        <v> </v>
      </c>
      <c r="J29" s="242">
        <f>IF('Pastureland (50%)'!B82=" "," ",'Pastureland (50%)'!B82/4)</f>
        <v>1</v>
      </c>
      <c r="K29" s="239" t="str">
        <f t="shared" si="2"/>
        <v> </v>
      </c>
      <c r="L29" s="10"/>
      <c r="M29" s="10"/>
    </row>
    <row r="30" spans="1:13" ht="14.25" thickBot="1" thickTop="1">
      <c r="A30" s="97" t="s">
        <v>547</v>
      </c>
      <c r="B30" s="98" t="s">
        <v>490</v>
      </c>
      <c r="C30" s="105">
        <f>'Pastureland (50%)'!H5</f>
        <v>20</v>
      </c>
      <c r="D30" s="104"/>
      <c r="E30" s="91" t="s">
        <v>165</v>
      </c>
      <c r="F30" s="87">
        <f>IF(F31=0,G31,F31)</f>
        <v>0.125</v>
      </c>
      <c r="G30" s="241" t="str">
        <f t="shared" si="0"/>
        <v>Below PC</v>
      </c>
      <c r="H30" s="87">
        <f>IF(H31=0,I31,H31)</f>
        <v>0.62</v>
      </c>
      <c r="I30" s="241" t="str">
        <f t="shared" si="1"/>
        <v> </v>
      </c>
      <c r="J30" s="87">
        <f>IF(J31=0,K31,J31)</f>
        <v>0.8699999999999999</v>
      </c>
      <c r="K30" s="241" t="str">
        <f t="shared" si="2"/>
        <v> </v>
      </c>
      <c r="L30" s="10"/>
      <c r="M30" s="10"/>
    </row>
    <row r="31" spans="1:13" ht="13.5" thickTop="1">
      <c r="A31" s="10"/>
      <c r="B31" s="10"/>
      <c r="C31" s="10"/>
      <c r="D31" s="10"/>
      <c r="E31" s="10"/>
      <c r="F31" s="95">
        <f>DMIN($A$24:$J$29,"Present",$A$25:$A$26)</f>
        <v>0.125</v>
      </c>
      <c r="G31" s="96">
        <f>IF(F25=" "," ",AVERAGE(F25:F29))</f>
        <v>0.305</v>
      </c>
      <c r="H31" s="95">
        <f>DMIN($A$24:$J$29,"Planned A",$A$27:$A$28)</f>
        <v>0</v>
      </c>
      <c r="I31" s="96">
        <f>IF(H25=" "," ",AVERAGE(H25:H29))</f>
        <v>0.62</v>
      </c>
      <c r="J31" s="95">
        <f>DMIN($A$24:$J$29,"Planned B",$A$29:$A$30)</f>
        <v>0</v>
      </c>
      <c r="K31" s="96">
        <f>IF(J25=" "," ",AVERAGE(J25:J29))</f>
        <v>0.8699999999999999</v>
      </c>
      <c r="L31" s="10"/>
      <c r="M31" s="10"/>
    </row>
    <row r="32" spans="1:13" ht="12.75">
      <c r="A32" s="20" t="s">
        <v>717</v>
      </c>
      <c r="B32" s="10"/>
      <c r="C32" s="10"/>
      <c r="D32" s="10"/>
      <c r="E32" s="10"/>
      <c r="F32" s="33" t="s">
        <v>487</v>
      </c>
      <c r="G32" s="33" t="s">
        <v>694</v>
      </c>
      <c r="H32" s="33" t="s">
        <v>163</v>
      </c>
      <c r="I32" s="33" t="s">
        <v>694</v>
      </c>
      <c r="J32" s="33" t="s">
        <v>164</v>
      </c>
      <c r="K32" s="33" t="s">
        <v>694</v>
      </c>
      <c r="L32" s="10"/>
      <c r="M32" s="10"/>
    </row>
    <row r="33" spans="1:13" ht="12.75">
      <c r="A33" s="93" t="s">
        <v>487</v>
      </c>
      <c r="B33" s="16" t="s">
        <v>155</v>
      </c>
      <c r="C33" s="17"/>
      <c r="D33" s="17"/>
      <c r="E33" s="18"/>
      <c r="F33" s="85">
        <f>IF('Upland Woodland (60%)'!B11=" "," ",'Upland Woodland (60%)'!B11/6)</f>
        <v>0.3333333333333333</v>
      </c>
      <c r="G33" s="83" t="str">
        <f>IF(F33&gt;0.6," ","Below PC")</f>
        <v>Below PC</v>
      </c>
      <c r="H33" s="85">
        <f>IF('Upland Woodland (60%)'!B13=" "," ",'Upland Woodland (60%)'!B13/6)</f>
        <v>0.3333333333333333</v>
      </c>
      <c r="I33" s="83" t="str">
        <f aca="true" t="shared" si="3" ref="I33:I40">IF(H33&gt;0.6," ","Below PC")</f>
        <v>Below PC</v>
      </c>
      <c r="J33" s="85">
        <f>IF('Upland Woodland (60%)'!B15=" "," ",'Upland Woodland (60%)'!B15/6)</f>
        <v>0.6666666666666666</v>
      </c>
      <c r="K33" s="83" t="str">
        <f aca="true" t="shared" si="4" ref="K33:K40">IF(J33&gt;0.6," ","Below PC")</f>
        <v> </v>
      </c>
      <c r="L33" s="10"/>
      <c r="M33" s="10"/>
    </row>
    <row r="34" spans="1:13" ht="12.75">
      <c r="A34" s="93" t="s">
        <v>4</v>
      </c>
      <c r="B34" s="88" t="s">
        <v>151</v>
      </c>
      <c r="C34" s="89"/>
      <c r="D34" s="89"/>
      <c r="E34" s="90"/>
      <c r="F34" s="86">
        <f>IF('Upland Woodland (60%)'!B29=" "," ",'Upland Woodland (60%)'!B29/6)</f>
        <v>1</v>
      </c>
      <c r="G34" s="83" t="str">
        <f aca="true" t="shared" si="5" ref="G34:G40">IF(F34&gt;0.6," ","Below PC")</f>
        <v> </v>
      </c>
      <c r="H34" s="86">
        <f>IF('Upland Woodland (60%)'!B31=" "," ",'Upland Woodland (60%)'!B31/6)</f>
        <v>1</v>
      </c>
      <c r="I34" s="83" t="str">
        <f t="shared" si="3"/>
        <v> </v>
      </c>
      <c r="J34" s="86">
        <f>IF('Upland Woodland (60%)'!B33=" "," ",'Upland Woodland (60%)'!B33/6)</f>
        <v>1</v>
      </c>
      <c r="K34" s="83" t="str">
        <f t="shared" si="4"/>
        <v> </v>
      </c>
      <c r="L34" s="10"/>
      <c r="M34" s="10"/>
    </row>
    <row r="35" spans="1:13" ht="12.75">
      <c r="A35" s="93" t="s">
        <v>163</v>
      </c>
      <c r="B35" s="16" t="s">
        <v>156</v>
      </c>
      <c r="C35" s="17"/>
      <c r="D35" s="17"/>
      <c r="E35" s="18"/>
      <c r="F35" s="85">
        <f>IF('Upland Woodland (60%)'!B39=" "," ",'Upland Woodland (60%)'!B39/6)</f>
        <v>0.3333333333333333</v>
      </c>
      <c r="G35" s="83" t="str">
        <f t="shared" si="5"/>
        <v>Below PC</v>
      </c>
      <c r="H35" s="85">
        <f>IF('Upland Woodland (60%)'!B41=" "," ",'Upland Woodland (60%)'!B41/6)</f>
        <v>0.6666666666666666</v>
      </c>
      <c r="I35" s="83" t="str">
        <f t="shared" si="3"/>
        <v> </v>
      </c>
      <c r="J35" s="85">
        <f>IF('Upland Woodland (60%)'!B43=" "," ",'Upland Woodland (60%)'!B43/6)</f>
        <v>1</v>
      </c>
      <c r="K35" s="83" t="str">
        <f t="shared" si="4"/>
        <v> </v>
      </c>
      <c r="L35" s="10"/>
      <c r="M35" s="10"/>
    </row>
    <row r="36" spans="1:13" ht="12.75">
      <c r="A36" s="97" t="s">
        <v>4</v>
      </c>
      <c r="B36" s="88" t="s">
        <v>540</v>
      </c>
      <c r="C36" s="89"/>
      <c r="D36" s="89"/>
      <c r="E36" s="90"/>
      <c r="F36" s="86">
        <f>IF('Upland Woodland (60%)'!B61=" "," ",'Upland Woodland (60%)'!B61/8)</f>
        <v>0.25</v>
      </c>
      <c r="G36" s="83" t="str">
        <f t="shared" si="5"/>
        <v>Below PC</v>
      </c>
      <c r="H36" s="86">
        <f>IF('Upland Woodland (60%)'!B63=" "," ",'Upland Woodland (60%)'!B63/8)</f>
        <v>0.5</v>
      </c>
      <c r="I36" s="83" t="str">
        <f t="shared" si="3"/>
        <v>Below PC</v>
      </c>
      <c r="J36" s="86">
        <f>IF('Upland Woodland (60%)'!B65=" "," ",'Upland Woodland (60%)'!B65/8)</f>
        <v>0.75</v>
      </c>
      <c r="K36" s="83" t="str">
        <f t="shared" si="4"/>
        <v> </v>
      </c>
      <c r="L36" s="10"/>
      <c r="M36" s="10"/>
    </row>
    <row r="37" spans="1:13" ht="12.75">
      <c r="A37" s="93" t="s">
        <v>164</v>
      </c>
      <c r="B37" s="16" t="s">
        <v>157</v>
      </c>
      <c r="C37" s="17"/>
      <c r="D37" s="17"/>
      <c r="E37" s="18"/>
      <c r="F37" s="85">
        <f>IF('Upland Woodland (60%)'!B75=" "," ",'Upland Woodland (60%)'!B75/6)</f>
        <v>0.6666666666666666</v>
      </c>
      <c r="G37" s="83" t="str">
        <f t="shared" si="5"/>
        <v> </v>
      </c>
      <c r="H37" s="85">
        <f>IF('Upland Woodland (60%)'!B77=" "," ",'Upland Woodland (60%)'!B77/6)</f>
        <v>0.6666666666666666</v>
      </c>
      <c r="I37" s="83" t="str">
        <f t="shared" si="3"/>
        <v> </v>
      </c>
      <c r="J37" s="85">
        <f>IF('Upland Woodland (60%)'!B79=" "," ",'Upland Woodland (60%)'!B79/6)</f>
        <v>0.6666666666666666</v>
      </c>
      <c r="K37" s="83" t="str">
        <f t="shared" si="4"/>
        <v> </v>
      </c>
      <c r="L37" s="10"/>
      <c r="M37" s="10"/>
    </row>
    <row r="38" spans="1:13" ht="12.75">
      <c r="A38" s="97" t="s">
        <v>4</v>
      </c>
      <c r="B38" s="88" t="s">
        <v>158</v>
      </c>
      <c r="C38" s="89"/>
      <c r="D38" s="89"/>
      <c r="E38" s="90"/>
      <c r="F38" s="86">
        <f>IF('Upland Woodland (60%)'!B86=" "," ",'Upland Woodland (60%)'!B86/6)</f>
        <v>0.16666666666666666</v>
      </c>
      <c r="G38" s="83" t="str">
        <f t="shared" si="5"/>
        <v>Below PC</v>
      </c>
      <c r="H38" s="86">
        <f>IF('Upland Woodland (60%)'!B88=" "," ",'Upland Woodland (60%)'!B88/6)</f>
        <v>0.6666666666666666</v>
      </c>
      <c r="I38" s="83" t="str">
        <f t="shared" si="3"/>
        <v> </v>
      </c>
      <c r="J38" s="86">
        <f>IF('Upland Woodland (60%)'!B90=" "," ",'Upland Woodland (60%)'!B90/6)</f>
        <v>0.6666666666666666</v>
      </c>
      <c r="K38" s="83" t="str">
        <f t="shared" si="4"/>
        <v> </v>
      </c>
      <c r="L38" s="10"/>
      <c r="M38" s="10"/>
    </row>
    <row r="39" spans="1:13" ht="13.5" thickBot="1">
      <c r="A39" s="10"/>
      <c r="B39" s="1" t="s">
        <v>149</v>
      </c>
      <c r="C39" s="50"/>
      <c r="D39" s="50"/>
      <c r="E39" s="51"/>
      <c r="F39" s="85">
        <f>IF('Upland Woodland (60%)'!B102=" "," ",'Upland Woodland (60%)'!B102/6)</f>
        <v>0.6666666666666666</v>
      </c>
      <c r="G39" s="83" t="str">
        <f t="shared" si="5"/>
        <v> </v>
      </c>
      <c r="H39" s="85">
        <f>IF('Upland Woodland (60%)'!B104=" "," ",'Upland Woodland (60%)'!B104/6)</f>
        <v>0.6666666666666666</v>
      </c>
      <c r="I39" s="83" t="str">
        <f t="shared" si="3"/>
        <v> </v>
      </c>
      <c r="J39" s="85">
        <f>IF('Upland Woodland (60%)'!B106=" "," ",'Upland Woodland (60%)'!B106/6)</f>
        <v>1</v>
      </c>
      <c r="K39" s="83" t="str">
        <f t="shared" si="4"/>
        <v> </v>
      </c>
      <c r="L39" s="10"/>
      <c r="M39" s="10"/>
    </row>
    <row r="40" spans="1:13" ht="14.25" thickBot="1" thickTop="1">
      <c r="A40" s="10"/>
      <c r="B40" s="98" t="s">
        <v>490</v>
      </c>
      <c r="C40" s="105">
        <f>'Upland Woodland (60%)'!H5</f>
        <v>120</v>
      </c>
      <c r="D40" s="94"/>
      <c r="E40" s="91" t="s">
        <v>165</v>
      </c>
      <c r="F40" s="87">
        <f>IF(F41=0,G41,F41)</f>
        <v>0.16666666666666666</v>
      </c>
      <c r="G40" s="239" t="str">
        <f t="shared" si="5"/>
        <v>Below PC</v>
      </c>
      <c r="H40" s="87">
        <f>IF(H41=0,I41,H41)</f>
        <v>0.3333333333333333</v>
      </c>
      <c r="I40" s="239" t="str">
        <f t="shared" si="3"/>
        <v>Below PC</v>
      </c>
      <c r="J40" s="87">
        <f>IF(J41=0,K41,J41)</f>
        <v>0.8214285714285714</v>
      </c>
      <c r="K40" s="239" t="str">
        <f t="shared" si="4"/>
        <v> </v>
      </c>
      <c r="L40" s="10"/>
      <c r="M40" s="10"/>
    </row>
    <row r="41" spans="1:13" ht="13.5" thickTop="1">
      <c r="A41" s="10"/>
      <c r="B41" s="10"/>
      <c r="C41" s="10"/>
      <c r="D41" s="10"/>
      <c r="E41" s="10"/>
      <c r="F41" s="95">
        <f>DMIN($A$32:$J$39,"Present",$A$33:$A$34)</f>
        <v>0.16666666666666666</v>
      </c>
      <c r="G41" s="96">
        <f>IF(F35=" "," ",AVERAGE(F33:F39))</f>
        <v>0.488095238095238</v>
      </c>
      <c r="H41" s="95">
        <f>DMIN($A$32:$J$39,"Planned A",$A$35:$A$36)</f>
        <v>0.3333333333333333</v>
      </c>
      <c r="I41" s="96">
        <f>IF(H35=" "," ",AVERAGE(H33:H39))</f>
        <v>0.6428571428571429</v>
      </c>
      <c r="J41" s="95">
        <f>DMIN($A$32:$J$39,"Planned B",$A$37:$A$38)</f>
        <v>0</v>
      </c>
      <c r="K41" s="96">
        <f>IF(J35=" "," ",AVERAGE(J33:J39))</f>
        <v>0.8214285714285714</v>
      </c>
      <c r="L41" s="10"/>
      <c r="M41" s="10"/>
    </row>
    <row r="42" spans="2:13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20" t="s">
        <v>718</v>
      </c>
      <c r="B43" s="10"/>
      <c r="C43" s="10"/>
      <c r="D43" s="10"/>
      <c r="E43" s="10"/>
      <c r="F43" s="33" t="s">
        <v>487</v>
      </c>
      <c r="G43" s="33" t="s">
        <v>694</v>
      </c>
      <c r="H43" s="33" t="s">
        <v>163</v>
      </c>
      <c r="I43" s="33" t="s">
        <v>721</v>
      </c>
      <c r="J43" s="33" t="s">
        <v>164</v>
      </c>
      <c r="K43" s="33" t="s">
        <v>694</v>
      </c>
      <c r="L43" s="10"/>
      <c r="M43" s="10"/>
    </row>
    <row r="44" spans="1:13" ht="12.75">
      <c r="A44" s="93" t="s">
        <v>487</v>
      </c>
      <c r="B44" s="16" t="s">
        <v>159</v>
      </c>
      <c r="C44" s="17"/>
      <c r="D44" s="17"/>
      <c r="E44" s="18"/>
      <c r="F44" s="85">
        <f>IF('Riparian Area (70%)'!A13=" "," ",'Riparian Area (70%)'!A13/4)</f>
        <v>0.25</v>
      </c>
      <c r="G44" s="84" t="str">
        <f>IF(F44&gt;0.699999," ","Below PC")</f>
        <v>Below PC</v>
      </c>
      <c r="H44" s="85">
        <f>IF('Riparian Area (70%)'!A15=" "," ",'Riparian Area (70%)'!A15/4)</f>
        <v>0.75</v>
      </c>
      <c r="I44" s="84" t="str">
        <f aca="true" t="shared" si="6" ref="I44:I51">IF(H44&gt;0.699999," ","Below PC")</f>
        <v> </v>
      </c>
      <c r="J44" s="85">
        <f>IF('Riparian Area (70%)'!A17=" "," ",'Riparian Area (70%)'!A17/4)</f>
        <v>1</v>
      </c>
      <c r="K44" s="84" t="str">
        <f aca="true" t="shared" si="7" ref="K44:K51">IF(J44&gt;0.699999," ","Below PC")</f>
        <v> </v>
      </c>
      <c r="L44" s="10"/>
      <c r="M44" s="10"/>
    </row>
    <row r="45" spans="1:13" ht="12.75">
      <c r="A45" s="93" t="s">
        <v>548</v>
      </c>
      <c r="B45" s="88" t="s">
        <v>200</v>
      </c>
      <c r="C45" s="89"/>
      <c r="D45" s="89"/>
      <c r="E45" s="90"/>
      <c r="F45" s="86">
        <f>IF('Riparian Area (70%)'!A27=" "," ",'Riparian Area (70%)'!A27/5)</f>
        <v>0.2</v>
      </c>
      <c r="G45" s="84" t="str">
        <f aca="true" t="shared" si="8" ref="G45:G51">IF(F45&gt;0.699999," ","Below PC")</f>
        <v>Below PC</v>
      </c>
      <c r="H45" s="86">
        <f>IF('Riparian Area (70%)'!A29=" "," ",'Riparian Area (70%)'!A29/5)</f>
        <v>0.8</v>
      </c>
      <c r="I45" s="84" t="str">
        <f t="shared" si="6"/>
        <v> </v>
      </c>
      <c r="J45" s="86">
        <f>IF('Riparian Area (70%)'!A31=" "," ",'Riparian Area (70%)'!A31/5)</f>
        <v>1</v>
      </c>
      <c r="K45" s="84" t="str">
        <f t="shared" si="7"/>
        <v> </v>
      </c>
      <c r="L45" s="10"/>
      <c r="M45" s="10"/>
    </row>
    <row r="46" spans="1:13" ht="12.75">
      <c r="A46" s="93" t="s">
        <v>163</v>
      </c>
      <c r="B46" s="16" t="s">
        <v>160</v>
      </c>
      <c r="C46" s="17"/>
      <c r="D46" s="17"/>
      <c r="E46" s="18"/>
      <c r="F46" s="85">
        <f>IF('Riparian Area (70%)'!A39=" "," ",'Riparian Area (70%)'!A39/5)</f>
        <v>0.6</v>
      </c>
      <c r="G46" s="84" t="str">
        <f t="shared" si="8"/>
        <v>Below PC</v>
      </c>
      <c r="H46" s="85">
        <f>IF('Riparian Area (70%)'!A41=" "," ",'Riparian Area (70%)'!A41/5)</f>
        <v>0.8</v>
      </c>
      <c r="I46" s="84" t="str">
        <f t="shared" si="6"/>
        <v> </v>
      </c>
      <c r="J46" s="85">
        <f>IF('Riparian Area (70%)'!A43=" "," ",'Riparian Area (70%)'!A43/5)</f>
        <v>1</v>
      </c>
      <c r="K46" s="84" t="str">
        <f t="shared" si="7"/>
        <v> </v>
      </c>
      <c r="L46" s="10"/>
      <c r="M46" s="10"/>
    </row>
    <row r="47" spans="1:13" ht="12.75">
      <c r="A47" s="97" t="s">
        <v>548</v>
      </c>
      <c r="B47" s="88" t="s">
        <v>151</v>
      </c>
      <c r="C47" s="89"/>
      <c r="D47" s="89"/>
      <c r="E47" s="90"/>
      <c r="F47" s="86">
        <f>IF('Riparian Area (70%)'!A58=" "," ",'Riparian Area (70%)'!A58/4)</f>
        <v>0.5</v>
      </c>
      <c r="G47" s="84" t="str">
        <f t="shared" si="8"/>
        <v>Below PC</v>
      </c>
      <c r="H47" s="86">
        <f>IF('Riparian Area (70%)'!A60=" "," ",'Riparian Area (70%)'!A60/4)</f>
        <v>0.75</v>
      </c>
      <c r="I47" s="84" t="str">
        <f t="shared" si="6"/>
        <v> </v>
      </c>
      <c r="J47" s="86">
        <f>IF('Riparian Area (70%)'!A62=" "," ",'Riparian Area (70%)'!A62/4)</f>
        <v>0.75</v>
      </c>
      <c r="K47" s="84" t="str">
        <f t="shared" si="7"/>
        <v> </v>
      </c>
      <c r="L47" s="10"/>
      <c r="M47" s="10"/>
    </row>
    <row r="48" spans="1:13" ht="12.75">
      <c r="A48" s="93" t="s">
        <v>164</v>
      </c>
      <c r="B48" s="16" t="s">
        <v>152</v>
      </c>
      <c r="C48" s="17"/>
      <c r="D48" s="17"/>
      <c r="E48" s="18"/>
      <c r="F48" s="85">
        <f>IF('Riparian Area (70%)'!A68=" "," ",'Riparian Area (70%)'!A68/4)</f>
        <v>0.5</v>
      </c>
      <c r="G48" s="84" t="str">
        <f t="shared" si="8"/>
        <v>Below PC</v>
      </c>
      <c r="H48" s="85">
        <f>IF('Riparian Area (70%)'!A70=" "," ",'Riparian Area (70%)'!A70/4)</f>
        <v>0.75</v>
      </c>
      <c r="I48" s="84" t="str">
        <f t="shared" si="6"/>
        <v> </v>
      </c>
      <c r="J48" s="85">
        <f>IF('Riparian Area (70%)'!A72=" "," ",'Riparian Area (70%)'!A72/4)</f>
        <v>1</v>
      </c>
      <c r="K48" s="84" t="str">
        <f t="shared" si="7"/>
        <v> </v>
      </c>
      <c r="L48" s="10"/>
      <c r="M48" s="10"/>
    </row>
    <row r="49" spans="1:13" ht="12.75">
      <c r="A49" s="97" t="s">
        <v>548</v>
      </c>
      <c r="B49" s="88" t="s">
        <v>540</v>
      </c>
      <c r="C49" s="89"/>
      <c r="D49" s="89"/>
      <c r="E49" s="90"/>
      <c r="F49" s="86">
        <f>IF('Riparian Area (70%)'!A80=" "," ",'Riparian Area (70%)'!A80/8)</f>
        <v>0.375</v>
      </c>
      <c r="G49" s="84" t="str">
        <f t="shared" si="8"/>
        <v>Below PC</v>
      </c>
      <c r="H49" s="86">
        <f>IF('Riparian Area (70%)'!A82=" "," ",'Riparian Area (70%)'!A82/8)</f>
        <v>0.75</v>
      </c>
      <c r="I49" s="84" t="str">
        <f t="shared" si="6"/>
        <v> </v>
      </c>
      <c r="J49" s="86">
        <f>IF('Riparian Area (70%)'!A84=" "," ",'Riparian Area (70%)'!A84/8)</f>
        <v>0.75</v>
      </c>
      <c r="K49" s="84" t="str">
        <f t="shared" si="7"/>
        <v> </v>
      </c>
      <c r="L49" s="10"/>
      <c r="M49" s="10"/>
    </row>
    <row r="50" spans="1:13" ht="13.5" thickBot="1">
      <c r="A50" s="10"/>
      <c r="B50" s="1" t="s">
        <v>156</v>
      </c>
      <c r="C50" s="50"/>
      <c r="D50" s="50"/>
      <c r="E50" s="51"/>
      <c r="F50" s="242">
        <f>IF('Riparian Area (70%)'!A93=" "," ",'Riparian Area (70%)'!A93/4)</f>
        <v>0.5</v>
      </c>
      <c r="G50" s="239" t="str">
        <f t="shared" si="8"/>
        <v>Below PC</v>
      </c>
      <c r="H50" s="242">
        <f>IF('Riparian Area (70%)'!A95=" "," ",'Riparian Area (70%)'!A95/4)</f>
        <v>0.75</v>
      </c>
      <c r="I50" s="239" t="str">
        <f t="shared" si="6"/>
        <v> </v>
      </c>
      <c r="J50" s="242">
        <f>IF('Riparian Area (70%)'!A97=" "," ",'Riparian Area (70%)'!A97/4)</f>
        <v>1</v>
      </c>
      <c r="K50" s="239" t="str">
        <f t="shared" si="7"/>
        <v> </v>
      </c>
      <c r="L50" s="10"/>
      <c r="M50" s="10"/>
    </row>
    <row r="51" spans="1:13" ht="14.25" thickBot="1" thickTop="1">
      <c r="A51" s="10"/>
      <c r="B51" s="98" t="s">
        <v>490</v>
      </c>
      <c r="C51" s="105">
        <f>'Riparian Area (70%)'!G6</f>
        <v>0.11019283746556474</v>
      </c>
      <c r="D51" s="104"/>
      <c r="E51" s="91" t="s">
        <v>165</v>
      </c>
      <c r="F51" s="237">
        <f>IF(F52=0,G52,F52)</f>
        <v>0.2</v>
      </c>
      <c r="G51" s="241" t="str">
        <f t="shared" si="8"/>
        <v>Below PC</v>
      </c>
      <c r="H51" s="238">
        <f>IF(H52=0,I52,H52)</f>
        <v>0.7642857142857142</v>
      </c>
      <c r="I51" s="241" t="str">
        <f t="shared" si="6"/>
        <v> </v>
      </c>
      <c r="J51" s="87">
        <f>IF(J52=0,K52,J52)</f>
        <v>0.9285714285714286</v>
      </c>
      <c r="K51" s="241" t="str">
        <f t="shared" si="7"/>
        <v> </v>
      </c>
      <c r="L51" s="10"/>
      <c r="M51" s="10"/>
    </row>
    <row r="52" spans="1:13" ht="13.5" thickTop="1">
      <c r="A52" s="10"/>
      <c r="B52" s="10"/>
      <c r="C52" s="10"/>
      <c r="D52" s="10"/>
      <c r="E52" s="10"/>
      <c r="F52" s="95">
        <f>DMIN($A$43:$J$50,"Present",$A$44:$A$45)</f>
        <v>0.2</v>
      </c>
      <c r="G52" s="96">
        <f>IF(F46=" "," ",AVERAGE(F44:F50))</f>
        <v>0.4178571428571428</v>
      </c>
      <c r="H52" s="95">
        <f>DMIN($A$43:$J$50,"Planned A",$A$46:$A$47)</f>
        <v>0</v>
      </c>
      <c r="I52" s="96">
        <f>IF(H46=" "," ",AVERAGE(H44:H50))</f>
        <v>0.7642857142857142</v>
      </c>
      <c r="J52" s="95">
        <f>DMIN($A$43:$J$50,"Planned B",$A$48:$A$49)</f>
        <v>0</v>
      </c>
      <c r="K52" s="96">
        <f>IF(J46=" "," ",AVERAGE(J44:J50))</f>
        <v>0.9285714285714286</v>
      </c>
      <c r="L52" s="10"/>
      <c r="M52" s="10"/>
    </row>
    <row r="53" spans="1:13" ht="12.75">
      <c r="A53" s="20" t="s">
        <v>719</v>
      </c>
      <c r="B53" s="10"/>
      <c r="C53" s="10"/>
      <c r="D53" s="10"/>
      <c r="E53" s="10"/>
      <c r="F53" s="33" t="s">
        <v>487</v>
      </c>
      <c r="G53" s="33" t="s">
        <v>694</v>
      </c>
      <c r="H53" s="33" t="s">
        <v>163</v>
      </c>
      <c r="I53" s="33" t="s">
        <v>694</v>
      </c>
      <c r="J53" s="33" t="s">
        <v>164</v>
      </c>
      <c r="K53" s="33" t="s">
        <v>694</v>
      </c>
      <c r="L53" s="10"/>
      <c r="M53" s="10"/>
    </row>
    <row r="54" spans="1:13" ht="12.75">
      <c r="A54" s="93" t="s">
        <v>487</v>
      </c>
      <c r="B54" s="16" t="s">
        <v>159</v>
      </c>
      <c r="C54" s="17"/>
      <c r="D54" s="17"/>
      <c r="E54" s="18"/>
      <c r="F54" s="85">
        <f>IF('Riparian Area (70%)'!B13=" "," ",'Riparian Area (70%)'!B13/4)</f>
        <v>0.5</v>
      </c>
      <c r="G54" s="84" t="str">
        <f aca="true" t="shared" si="9" ref="G54:G61">IF(F54&gt;0.699999," ","Below PC")</f>
        <v>Below PC</v>
      </c>
      <c r="H54" s="85">
        <f>IF('Riparian Area (70%)'!B15=" "," ",'Riparian Area (70%)'!B15/4)</f>
        <v>0.75</v>
      </c>
      <c r="I54" s="84" t="str">
        <f aca="true" t="shared" si="10" ref="I54:I61">IF(H54&gt;0.699999," ","Below PC")</f>
        <v> </v>
      </c>
      <c r="J54" s="85">
        <f>IF('Riparian Area (70%)'!B17=" "," ",'Riparian Area (70%)'!B17/4)</f>
        <v>1</v>
      </c>
      <c r="K54" s="84" t="str">
        <f aca="true" t="shared" si="11" ref="K54:K61">IF(J54&gt;0.699999," ","Below PC")</f>
        <v> </v>
      </c>
      <c r="L54" s="10"/>
      <c r="M54" s="10"/>
    </row>
    <row r="55" spans="1:13" ht="12.75">
      <c r="A55" s="93" t="s">
        <v>548</v>
      </c>
      <c r="B55" s="88" t="s">
        <v>200</v>
      </c>
      <c r="C55" s="89"/>
      <c r="D55" s="89"/>
      <c r="E55" s="90"/>
      <c r="F55" s="86">
        <f>IF('Riparian Area (70%)'!B27=" "," ",'Riparian Area (70%)'!B27/5)</f>
        <v>0.6</v>
      </c>
      <c r="G55" s="84" t="str">
        <f t="shared" si="9"/>
        <v>Below PC</v>
      </c>
      <c r="H55" s="86">
        <f>IF('Riparian Area (70%)'!B29=" "," ",'Riparian Area (70%)'!B29/5)</f>
        <v>0.8</v>
      </c>
      <c r="I55" s="84" t="str">
        <f t="shared" si="10"/>
        <v> </v>
      </c>
      <c r="J55" s="86">
        <f>IF('Riparian Area (70%)'!B31=" "," ",'Riparian Area (70%)'!B31/5)</f>
        <v>1</v>
      </c>
      <c r="K55" s="84" t="str">
        <f t="shared" si="11"/>
        <v> </v>
      </c>
      <c r="L55" s="10"/>
      <c r="M55" s="10"/>
    </row>
    <row r="56" spans="1:13" ht="12.75">
      <c r="A56" s="93" t="s">
        <v>163</v>
      </c>
      <c r="B56" s="16" t="s">
        <v>160</v>
      </c>
      <c r="C56" s="17"/>
      <c r="D56" s="17"/>
      <c r="E56" s="18"/>
      <c r="F56" s="85">
        <f>IF('Riparian Area (70%)'!B39=" "," ",'Riparian Area (70%)'!B39/5)</f>
        <v>0.6</v>
      </c>
      <c r="G56" s="84" t="str">
        <f t="shared" si="9"/>
        <v>Below PC</v>
      </c>
      <c r="H56" s="85">
        <f>IF('Riparian Area (70%)'!B41=" "," ",'Riparian Area (70%)'!B41/5)</f>
        <v>0.8</v>
      </c>
      <c r="I56" s="84" t="str">
        <f t="shared" si="10"/>
        <v> </v>
      </c>
      <c r="J56" s="85">
        <f>IF('Riparian Area (70%)'!B43=" "," ",'Riparian Area (70%)'!B43/5)</f>
        <v>1</v>
      </c>
      <c r="K56" s="84" t="str">
        <f t="shared" si="11"/>
        <v> </v>
      </c>
      <c r="L56" s="10"/>
      <c r="M56" s="10"/>
    </row>
    <row r="57" spans="1:13" ht="12.75">
      <c r="A57" s="97" t="s">
        <v>548</v>
      </c>
      <c r="B57" s="88" t="s">
        <v>151</v>
      </c>
      <c r="C57" s="89"/>
      <c r="D57" s="89"/>
      <c r="E57" s="90"/>
      <c r="F57" s="86">
        <f>IF('Riparian Area (70%)'!B58=" "," ",'Riparian Area (70%)'!B58/4)</f>
        <v>0.5</v>
      </c>
      <c r="G57" s="84" t="str">
        <f t="shared" si="9"/>
        <v>Below PC</v>
      </c>
      <c r="H57" s="86">
        <f>IF('Riparian Area (70%)'!B60=" "," ",'Riparian Area (70%)'!B60/4)</f>
        <v>0.75</v>
      </c>
      <c r="I57" s="84" t="str">
        <f t="shared" si="10"/>
        <v> </v>
      </c>
      <c r="J57" s="86">
        <f>IF('Riparian Area (70%)'!B62=" "," ",'Riparian Area (70%)'!B62/4)</f>
        <v>0.75</v>
      </c>
      <c r="K57" s="84" t="str">
        <f t="shared" si="11"/>
        <v> </v>
      </c>
      <c r="L57" s="10"/>
      <c r="M57" s="10"/>
    </row>
    <row r="58" spans="1:13" ht="12.75">
      <c r="A58" s="93" t="s">
        <v>164</v>
      </c>
      <c r="B58" s="16" t="s">
        <v>152</v>
      </c>
      <c r="C58" s="17"/>
      <c r="D58" s="17"/>
      <c r="E58" s="18"/>
      <c r="F58" s="85">
        <f>IF('Riparian Area (70%)'!B68=" "," ",'Riparian Area (70%)'!B68/4)</f>
        <v>0.25</v>
      </c>
      <c r="G58" s="84" t="str">
        <f t="shared" si="9"/>
        <v>Below PC</v>
      </c>
      <c r="H58" s="85">
        <f>IF('Riparian Area (70%)'!B70=" "," ",'Riparian Area (70%)'!B70/4)</f>
        <v>0.5</v>
      </c>
      <c r="I58" s="84" t="str">
        <f t="shared" si="10"/>
        <v>Below PC</v>
      </c>
      <c r="J58" s="85">
        <f>IF('Riparian Area (70%)'!B72=" "," ",'Riparian Area (70%)'!B72/4)</f>
        <v>0.75</v>
      </c>
      <c r="K58" s="84" t="str">
        <f t="shared" si="11"/>
        <v> </v>
      </c>
      <c r="L58" s="10"/>
      <c r="M58" s="10"/>
    </row>
    <row r="59" spans="1:13" ht="12.75">
      <c r="A59" s="97" t="s">
        <v>548</v>
      </c>
      <c r="B59" s="88" t="s">
        <v>540</v>
      </c>
      <c r="C59" s="89"/>
      <c r="D59" s="89"/>
      <c r="E59" s="90"/>
      <c r="F59" s="86">
        <f>IF('Riparian Area (70%)'!B80=" "," ",'Riparian Area (70%)'!B80/8)</f>
        <v>0.375</v>
      </c>
      <c r="G59" s="84" t="str">
        <f t="shared" si="9"/>
        <v>Below PC</v>
      </c>
      <c r="H59" s="86">
        <f>IF('Riparian Area (70%)'!B82=" "," ",'Riparian Area (70%)'!B82/8)</f>
        <v>0.75</v>
      </c>
      <c r="I59" s="84" t="str">
        <f t="shared" si="10"/>
        <v> </v>
      </c>
      <c r="J59" s="86">
        <f>IF('Riparian Area (70%)'!B84=" "," ",'Riparian Area (70%)'!B84/8)</f>
        <v>0.75</v>
      </c>
      <c r="K59" s="84" t="str">
        <f t="shared" si="11"/>
        <v> </v>
      </c>
      <c r="L59" s="10"/>
      <c r="M59" s="10"/>
    </row>
    <row r="60" spans="1:13" ht="13.5" thickBot="1">
      <c r="A60" s="10"/>
      <c r="B60" s="1" t="s">
        <v>156</v>
      </c>
      <c r="C60" s="50"/>
      <c r="D60" s="50"/>
      <c r="E60" s="51"/>
      <c r="F60" s="85">
        <f>IF('Riparian Area (70%)'!B93=" "," ",'Riparian Area (70%)'!B93/4)</f>
        <v>0.5</v>
      </c>
      <c r="G60" s="239" t="str">
        <f t="shared" si="9"/>
        <v>Below PC</v>
      </c>
      <c r="H60" s="242">
        <f>IF('Riparian Area (70%)'!B95=" "," ",'Riparian Area (70%)'!B95/4)</f>
        <v>0.75</v>
      </c>
      <c r="I60" s="239" t="str">
        <f t="shared" si="10"/>
        <v> </v>
      </c>
      <c r="J60" s="242">
        <f>IF('Riparian Area (70%)'!B97=" "," ",'Riparian Area (70%)'!B97/4)</f>
        <v>1</v>
      </c>
      <c r="K60" s="239" t="str">
        <f t="shared" si="11"/>
        <v> </v>
      </c>
      <c r="L60" s="10"/>
      <c r="M60" s="10"/>
    </row>
    <row r="61" spans="1:13" ht="14.25" thickBot="1" thickTop="1">
      <c r="A61" s="10"/>
      <c r="B61" s="98" t="s">
        <v>490</v>
      </c>
      <c r="C61" s="155">
        <f>'Riparian Area (70%)'!H6</f>
        <v>0.18365472910927455</v>
      </c>
      <c r="D61" s="104"/>
      <c r="E61" s="91" t="s">
        <v>165</v>
      </c>
      <c r="F61" s="87">
        <f>IF(F62=0,G62,F62)</f>
        <v>0.25</v>
      </c>
      <c r="G61" s="243" t="str">
        <f t="shared" si="9"/>
        <v>Below PC</v>
      </c>
      <c r="H61" s="87">
        <f>IF(H62=0,I62,H62)</f>
        <v>0.5</v>
      </c>
      <c r="I61" s="241" t="str">
        <f t="shared" si="10"/>
        <v>Below PC</v>
      </c>
      <c r="J61" s="87">
        <f>IF(J62=0,K62,J62)</f>
        <v>0.8928571428571429</v>
      </c>
      <c r="K61" s="241" t="str">
        <f t="shared" si="11"/>
        <v> </v>
      </c>
      <c r="L61" s="10"/>
      <c r="M61" s="10"/>
    </row>
    <row r="62" spans="1:13" ht="13.5" thickTop="1">
      <c r="A62" s="10"/>
      <c r="B62" s="10"/>
      <c r="C62" s="10"/>
      <c r="D62" s="10"/>
      <c r="E62" s="10"/>
      <c r="F62" s="95">
        <f>DMIN($A$53:$J$60,"Present",$A$54:$A$55)</f>
        <v>0.25</v>
      </c>
      <c r="G62" s="96">
        <f>IF(F56=" "," ",AVERAGE(F54:F60))</f>
        <v>0.47500000000000003</v>
      </c>
      <c r="H62" s="95">
        <f>DMIN($A$53:$J$60,"Planned A",$A$56:$A$57)</f>
        <v>0.5</v>
      </c>
      <c r="I62" s="96">
        <f>IF(H56=" "," ",AVERAGE(H54:H60))</f>
        <v>0.7285714285714285</v>
      </c>
      <c r="J62" s="95">
        <f>DMIN($A$53:$J$60,"Planned B",$A$58:$A$59)</f>
        <v>0</v>
      </c>
      <c r="K62" s="96">
        <f>IF(J56=" "," ",AVERAGE(J54:J60))</f>
        <v>0.8928571428571429</v>
      </c>
      <c r="L62" s="10"/>
      <c r="M62" s="10"/>
    </row>
    <row r="63" spans="1:13" ht="12.75">
      <c r="A63" s="20" t="s">
        <v>720</v>
      </c>
      <c r="B63" s="10"/>
      <c r="C63" s="10"/>
      <c r="D63" s="10"/>
      <c r="E63" s="10"/>
      <c r="F63" s="33" t="s">
        <v>487</v>
      </c>
      <c r="G63" s="33" t="s">
        <v>694</v>
      </c>
      <c r="H63" s="33" t="s">
        <v>163</v>
      </c>
      <c r="I63" s="33" t="s">
        <v>694</v>
      </c>
      <c r="J63" s="33" t="s">
        <v>164</v>
      </c>
      <c r="K63" s="33" t="s">
        <v>694</v>
      </c>
      <c r="L63" s="10"/>
      <c r="M63" s="10"/>
    </row>
    <row r="64" spans="1:13" ht="12.75">
      <c r="A64" s="93" t="s">
        <v>487</v>
      </c>
      <c r="B64" s="16" t="s">
        <v>161</v>
      </c>
      <c r="C64" s="17"/>
      <c r="D64" s="17"/>
      <c r="E64" s="18"/>
      <c r="F64" s="85">
        <f>IF('Wetland (70%)'!B12=" "," ",'Wetland (70%)'!B12/4)</f>
        <v>0.5</v>
      </c>
      <c r="G64" s="84" t="str">
        <f>IF(F64&gt;0.699999," ","Below PC")</f>
        <v>Below PC</v>
      </c>
      <c r="H64" s="85">
        <f>IF('Wetland (70%)'!B14=" "," ",'Wetland (70%)'!B14/4)</f>
        <v>0.75</v>
      </c>
      <c r="I64" s="84" t="str">
        <f>IF(H64&gt;0.699999," ","Below PC")</f>
        <v> </v>
      </c>
      <c r="J64" s="85">
        <f>IF('Wetland (70%)'!B16=" "," ",'Wetland (70%)'!B16/4)</f>
        <v>0.75</v>
      </c>
      <c r="K64" s="84" t="str">
        <f>IF(J64&gt;0.699999," ","Below PC")</f>
        <v> </v>
      </c>
      <c r="L64" s="10"/>
      <c r="M64" s="10"/>
    </row>
    <row r="65" spans="1:13" ht="12.75">
      <c r="A65" s="93" t="s">
        <v>548</v>
      </c>
      <c r="B65" s="88" t="s">
        <v>162</v>
      </c>
      <c r="C65" s="89"/>
      <c r="D65" s="89"/>
      <c r="E65" s="90"/>
      <c r="F65" s="86">
        <f>IF('Wetland (70%)'!B26=" "," ",'Wetland (70%)'!B26/4)</f>
        <v>0.5</v>
      </c>
      <c r="G65" s="84" t="str">
        <f>IF(F65&gt;0.699999," ","Below PC")</f>
        <v>Below PC</v>
      </c>
      <c r="H65" s="86">
        <f>IF('Wetland (70%)'!B28=" "," ",'Wetland (70%)'!B28/4)</f>
        <v>1</v>
      </c>
      <c r="I65" s="84" t="str">
        <f>IF(H65&gt;0.699999," ","Below PC")</f>
        <v> </v>
      </c>
      <c r="J65" s="86">
        <f>IF('Wetland (70%)'!B30=" "," ",'Wetland (70%)'!B30/4)</f>
        <v>1.25</v>
      </c>
      <c r="K65" s="84" t="str">
        <f>IF(J65&gt;0.699999," ","Below PC")</f>
        <v> </v>
      </c>
      <c r="L65" s="10"/>
      <c r="M65" s="10"/>
    </row>
    <row r="66" spans="1:13" ht="13.5" thickBot="1">
      <c r="A66" s="93" t="s">
        <v>163</v>
      </c>
      <c r="B66" s="1" t="s">
        <v>151</v>
      </c>
      <c r="C66" s="50"/>
      <c r="D66" s="50"/>
      <c r="E66" s="51"/>
      <c r="F66" s="85">
        <f>IF('Wetland (70%)'!B57=" "," ",'Wetland (70%)'!B57/4)</f>
        <v>1</v>
      </c>
      <c r="G66" s="239" t="str">
        <f>IF(F66&gt;0.699999," ","Below PC")</f>
        <v> </v>
      </c>
      <c r="H66" s="242">
        <f>IF('Wetland (70%)'!B59=" "," ",'Wetland (70%)'!B59/4)</f>
        <v>1</v>
      </c>
      <c r="I66" s="239" t="str">
        <f>IF(H66&gt;0.699999," ","Below PC")</f>
        <v> </v>
      </c>
      <c r="J66" s="242">
        <f>IF('Wetland (70%)'!B61=" "," ",'Wetland (70%)'!B61/4)</f>
        <v>1</v>
      </c>
      <c r="K66" s="239" t="str">
        <f>IF(J66&gt;0.699999," ","Below PC")</f>
        <v> </v>
      </c>
      <c r="L66" s="10"/>
      <c r="M66" s="10"/>
    </row>
    <row r="67" spans="1:13" ht="14.25" thickBot="1" thickTop="1">
      <c r="A67" s="97" t="s">
        <v>548</v>
      </c>
      <c r="B67" s="98" t="s">
        <v>490</v>
      </c>
      <c r="C67" s="105">
        <f>'Wetland (70%)'!H5</f>
        <v>2</v>
      </c>
      <c r="D67" s="104"/>
      <c r="E67" s="91" t="s">
        <v>165</v>
      </c>
      <c r="F67" s="87">
        <f>IF(F68=0,G68,F68)</f>
        <v>0.5</v>
      </c>
      <c r="G67" s="243" t="str">
        <f>IF(F67&gt;0.699999," ","Below PC")</f>
        <v>Below PC</v>
      </c>
      <c r="H67" s="87">
        <f>IF(H68=0,I68,H68)</f>
        <v>0.9166666666666666</v>
      </c>
      <c r="I67" s="241" t="str">
        <f>IF(H67&gt;0.699999," ","Below PC")</f>
        <v> </v>
      </c>
      <c r="J67" s="87">
        <f>IF(J68=0,K68,J68)</f>
        <v>1</v>
      </c>
      <c r="K67" s="241" t="str">
        <f>IF(J67&gt;0.699999," ","Below PC")</f>
        <v> </v>
      </c>
      <c r="L67" s="154" t="s">
        <v>164</v>
      </c>
      <c r="M67" s="10"/>
    </row>
    <row r="68" spans="1:13" ht="13.5" thickTop="1">
      <c r="A68" s="93"/>
      <c r="B68" s="162"/>
      <c r="C68" s="122"/>
      <c r="D68" s="6"/>
      <c r="E68" s="7"/>
      <c r="F68" s="95">
        <f>DMIN($A$63:$J$66,"Present",$A$64:$A$65)</f>
        <v>0.5</v>
      </c>
      <c r="G68" s="96">
        <f>IF(F64=" "," ",AVERAGE(F64:F66))</f>
        <v>0.6666666666666666</v>
      </c>
      <c r="H68" s="95">
        <f>DMIN($A$63:$J$66,"Planned A",$A$66:$A$67)</f>
        <v>0</v>
      </c>
      <c r="I68" s="96">
        <f>IF(H64=" "," ",AVERAGE(H64:H66))</f>
        <v>0.9166666666666666</v>
      </c>
      <c r="J68" s="95">
        <f>DMIN($A$63:$J$66,"Planned B",$L67:L68)</f>
        <v>0</v>
      </c>
      <c r="K68" s="96">
        <f>IF(J64=" "," ",AVERAGE(J64:J66))</f>
        <v>1</v>
      </c>
      <c r="L68" s="154" t="s">
        <v>548</v>
      </c>
      <c r="M68" s="10"/>
    </row>
    <row r="69" spans="1:13" ht="13.5" thickBot="1">
      <c r="A69" s="20" t="s">
        <v>760</v>
      </c>
      <c r="B69" s="10"/>
      <c r="C69" s="10"/>
      <c r="D69" s="10"/>
      <c r="E69" s="10"/>
      <c r="F69" s="33" t="s">
        <v>487</v>
      </c>
      <c r="G69" s="33" t="s">
        <v>694</v>
      </c>
      <c r="H69" s="33" t="s">
        <v>163</v>
      </c>
      <c r="I69" s="33" t="s">
        <v>694</v>
      </c>
      <c r="J69" s="33" t="s">
        <v>164</v>
      </c>
      <c r="K69" s="33" t="s">
        <v>694</v>
      </c>
      <c r="L69" s="10"/>
      <c r="M69" s="10"/>
    </row>
    <row r="70" spans="1:13" ht="14.25" thickBot="1" thickTop="1">
      <c r="A70" s="93" t="s">
        <v>487</v>
      </c>
      <c r="B70" s="16" t="s">
        <v>688</v>
      </c>
      <c r="C70" s="17"/>
      <c r="D70" s="17"/>
      <c r="E70" s="18"/>
      <c r="F70" s="85">
        <f>'Stream (70%)'!H17/100</f>
        <v>0.54</v>
      </c>
      <c r="G70" s="92" t="str">
        <f>IF(F70&gt;0.7," ","Below PC")</f>
        <v>Below PC</v>
      </c>
      <c r="H70" s="85">
        <f>'Stream (70%)'!H28/100</f>
        <v>0.72</v>
      </c>
      <c r="I70" s="92" t="str">
        <f>IF(H70&gt;0.7," ","Below PC")</f>
        <v> </v>
      </c>
      <c r="J70" s="85">
        <f>'Stream (70%)'!H38/100</f>
        <v>0.84</v>
      </c>
      <c r="K70" s="92" t="str">
        <f>IF(J70&gt;0.7," ","Below PC")</f>
        <v> </v>
      </c>
      <c r="L70" s="10"/>
      <c r="M70" s="10"/>
    </row>
    <row r="71" spans="1:13" ht="13.5" thickTop="1">
      <c r="A71" s="93" t="s">
        <v>548</v>
      </c>
      <c r="B71" s="77"/>
      <c r="C71" s="77"/>
      <c r="D71" s="77"/>
      <c r="E71" s="77"/>
      <c r="F71" s="215"/>
      <c r="G71" s="216"/>
      <c r="H71" s="215"/>
      <c r="I71" s="216"/>
      <c r="J71" s="215"/>
      <c r="K71" s="216"/>
      <c r="L71" s="10"/>
      <c r="M71" s="10"/>
    </row>
    <row r="72" spans="1:13" ht="12.75">
      <c r="A72" s="93" t="s">
        <v>163</v>
      </c>
      <c r="B72" s="77"/>
      <c r="C72" s="77"/>
      <c r="D72" s="77"/>
      <c r="E72" s="77"/>
      <c r="F72" s="215"/>
      <c r="G72" s="216"/>
      <c r="H72" s="215"/>
      <c r="I72" s="216"/>
      <c r="J72" s="215"/>
      <c r="K72" s="216"/>
      <c r="L72" s="10"/>
      <c r="M72" s="10"/>
    </row>
    <row r="73" spans="1:13" ht="12.75">
      <c r="A73" s="97" t="s">
        <v>548</v>
      </c>
      <c r="B73" s="77"/>
      <c r="C73" s="77"/>
      <c r="D73" s="77"/>
      <c r="E73" s="77"/>
      <c r="F73" s="215"/>
      <c r="G73" s="216"/>
      <c r="H73" s="215"/>
      <c r="I73" s="216"/>
      <c r="J73" s="215"/>
      <c r="K73" s="216"/>
      <c r="L73" s="10"/>
      <c r="M73" s="10"/>
    </row>
    <row r="74" spans="1:13" ht="12.75">
      <c r="A74" s="93" t="s">
        <v>164</v>
      </c>
      <c r="B74" s="77"/>
      <c r="C74" s="77"/>
      <c r="D74" s="217"/>
      <c r="E74" s="77"/>
      <c r="F74" s="215"/>
      <c r="G74" s="216"/>
      <c r="H74" s="215"/>
      <c r="I74" s="216"/>
      <c r="J74" s="215"/>
      <c r="K74" s="216"/>
      <c r="L74" s="10"/>
      <c r="M74" s="10"/>
    </row>
    <row r="75" spans="1:13" ht="12.75">
      <c r="A75" s="97" t="s">
        <v>548</v>
      </c>
      <c r="B75" s="77"/>
      <c r="C75" s="77"/>
      <c r="D75" s="77"/>
      <c r="E75" s="77"/>
      <c r="F75" s="215"/>
      <c r="G75" s="216"/>
      <c r="H75" s="215"/>
      <c r="I75" s="216"/>
      <c r="J75" s="215"/>
      <c r="K75" s="216"/>
      <c r="L75" s="10"/>
      <c r="M75" s="10"/>
    </row>
    <row r="76" spans="1:13" ht="12.75">
      <c r="A76" s="97"/>
      <c r="B76" s="77"/>
      <c r="C76" s="77"/>
      <c r="D76" s="217"/>
      <c r="E76" s="77"/>
      <c r="F76" s="215"/>
      <c r="G76" s="216"/>
      <c r="H76" s="215"/>
      <c r="I76" s="216"/>
      <c r="J76" s="215"/>
      <c r="K76" s="216"/>
      <c r="L76" s="10"/>
      <c r="M76" s="10"/>
    </row>
    <row r="77" spans="1:13" ht="13.5" thickBot="1">
      <c r="A77" s="10"/>
      <c r="B77" s="218"/>
      <c r="C77" s="219"/>
      <c r="D77" s="219"/>
      <c r="E77" s="219"/>
      <c r="F77" s="220"/>
      <c r="G77" s="221"/>
      <c r="H77" s="220"/>
      <c r="I77" s="221"/>
      <c r="J77" s="220"/>
      <c r="K77" s="221"/>
      <c r="L77" s="10"/>
      <c r="M77" s="10"/>
    </row>
    <row r="78" spans="1:13" ht="14.25" thickBot="1" thickTop="1">
      <c r="A78" s="10"/>
      <c r="B78" s="210" t="s">
        <v>490</v>
      </c>
      <c r="C78" s="211">
        <f>'Stream (70%)'!H5</f>
        <v>0.29843893480257117</v>
      </c>
      <c r="D78" s="212"/>
      <c r="E78" s="213" t="s">
        <v>165</v>
      </c>
      <c r="F78" s="214">
        <f>IF(F79=0,G79,F79)</f>
        <v>0.54</v>
      </c>
      <c r="G78" s="92" t="str">
        <f>IF(F78&gt;0.7," ","Below PC")</f>
        <v>Below PC</v>
      </c>
      <c r="H78" s="214">
        <f>IF(H79=0,I79,H79)</f>
        <v>0.72</v>
      </c>
      <c r="I78" s="92" t="str">
        <f>IF(H78&gt;0.7," ","Below PC")</f>
        <v> </v>
      </c>
      <c r="J78" s="214">
        <f>IF(J79=0,K79,J79)</f>
        <v>0.84</v>
      </c>
      <c r="K78" s="92" t="str">
        <f>IF(J78&gt;0.7," ","Below PC")</f>
        <v> </v>
      </c>
      <c r="L78" s="10"/>
      <c r="M78" s="10"/>
    </row>
    <row r="79" spans="1:13" ht="13.5" thickTop="1">
      <c r="A79" s="10"/>
      <c r="B79" s="7"/>
      <c r="C79" s="161"/>
      <c r="D79" s="6"/>
      <c r="E79" s="7"/>
      <c r="F79" s="95">
        <f>DMIN($A$69:$J$77,"Present",$A$70:$A$71)</f>
        <v>0.54</v>
      </c>
      <c r="G79" s="96">
        <f>IF(F70=" "," ",AVERAGE(F70:F77))</f>
        <v>0.54</v>
      </c>
      <c r="H79" s="95"/>
      <c r="I79" s="96">
        <f>IF(H70=" "," ",AVERAGE(H70:H77))</f>
        <v>0.72</v>
      </c>
      <c r="J79" s="95">
        <f>DMIN($A$69:$J$77,"Planned B",$A74:A75)</f>
        <v>0</v>
      </c>
      <c r="K79" s="96">
        <f>IF(J70=" "," ",AVERAGE(J70:J77))</f>
        <v>0.84</v>
      </c>
      <c r="L79" s="10"/>
      <c r="M79" s="10"/>
    </row>
    <row r="80" spans="1:13" ht="12.75">
      <c r="A80" s="331" t="s">
        <v>757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10"/>
    </row>
    <row r="81" spans="1:13" ht="15">
      <c r="A81" s="10"/>
      <c r="B81" s="143" t="s">
        <v>273</v>
      </c>
      <c r="C81" s="10"/>
      <c r="D81" s="10"/>
      <c r="E81" s="10"/>
      <c r="F81" s="95"/>
      <c r="G81" s="154"/>
      <c r="H81" s="95"/>
      <c r="I81" s="154"/>
      <c r="J81" s="95"/>
      <c r="K81" s="10"/>
      <c r="L81" s="10"/>
      <c r="M81" s="10"/>
    </row>
    <row r="82" spans="1:13" ht="12.75">
      <c r="A82" s="10"/>
      <c r="B82" s="150"/>
      <c r="C82" s="150"/>
      <c r="D82" s="150"/>
      <c r="E82" s="150"/>
      <c r="F82" s="150"/>
      <c r="G82" s="150"/>
      <c r="H82" s="150" t="s">
        <v>274</v>
      </c>
      <c r="I82" s="150"/>
      <c r="J82" s="150" t="s">
        <v>275</v>
      </c>
      <c r="K82" s="150"/>
      <c r="L82" s="10"/>
      <c r="M82" s="10"/>
    </row>
    <row r="83" spans="1:13" ht="12.75">
      <c r="A83" s="10"/>
      <c r="B83" s="326" t="s">
        <v>276</v>
      </c>
      <c r="C83" s="326"/>
      <c r="D83" s="150" t="s">
        <v>277</v>
      </c>
      <c r="E83" s="150"/>
      <c r="F83" s="150" t="s">
        <v>486</v>
      </c>
      <c r="G83" s="150"/>
      <c r="H83" s="150" t="s">
        <v>277</v>
      </c>
      <c r="I83" s="150"/>
      <c r="J83" s="150" t="s">
        <v>277</v>
      </c>
      <c r="K83" s="150"/>
      <c r="L83" s="10"/>
      <c r="M83" s="10"/>
    </row>
    <row r="84" spans="1:13" ht="12.75">
      <c r="A84" s="10"/>
      <c r="B84" s="16" t="s">
        <v>759</v>
      </c>
      <c r="C84" s="18"/>
      <c r="D84" s="146">
        <f>F15</f>
        <v>0.25</v>
      </c>
      <c r="E84" s="144" t="s">
        <v>278</v>
      </c>
      <c r="F84" s="158">
        <f>$C$15</f>
        <v>40</v>
      </c>
      <c r="G84" s="82" t="s">
        <v>279</v>
      </c>
      <c r="H84" s="149">
        <f>IF(D84=" "," ",D84*F84)</f>
        <v>10</v>
      </c>
      <c r="I84" s="129" t="str">
        <f>IF(D84&gt;0.5," ","Below PC")</f>
        <v>Below PC</v>
      </c>
      <c r="J84" s="10"/>
      <c r="K84" s="10"/>
      <c r="L84" s="10"/>
      <c r="M84" s="10"/>
    </row>
    <row r="85" spans="1:13" ht="12.75">
      <c r="A85" s="10"/>
      <c r="B85" s="88" t="s">
        <v>483</v>
      </c>
      <c r="C85" s="90"/>
      <c r="D85" s="147">
        <f>F22</f>
        <v>0.16666666666666666</v>
      </c>
      <c r="E85" s="145" t="s">
        <v>278</v>
      </c>
      <c r="F85" s="158">
        <f>$C$22</f>
        <v>100</v>
      </c>
      <c r="G85" s="148" t="s">
        <v>279</v>
      </c>
      <c r="H85" s="149">
        <f aca="true" t="shared" si="12" ref="H85:H91">IF(D85=" "," ",D85*F85)</f>
        <v>16.666666666666664</v>
      </c>
      <c r="I85" s="129" t="str">
        <f>IF(D85&gt;0.6," ","Below PC")</f>
        <v>Below PC</v>
      </c>
      <c r="J85" s="10"/>
      <c r="K85" s="10"/>
      <c r="L85" s="10"/>
      <c r="M85" s="10"/>
    </row>
    <row r="86" spans="1:13" ht="12.75">
      <c r="A86" s="10"/>
      <c r="B86" s="16" t="s">
        <v>572</v>
      </c>
      <c r="C86" s="18"/>
      <c r="D86" s="146">
        <f>F30</f>
        <v>0.125</v>
      </c>
      <c r="E86" s="145" t="s">
        <v>278</v>
      </c>
      <c r="F86" s="158">
        <f>$C$30</f>
        <v>20</v>
      </c>
      <c r="G86" s="148" t="s">
        <v>279</v>
      </c>
      <c r="H86" s="149">
        <f t="shared" si="12"/>
        <v>2.5</v>
      </c>
      <c r="I86" s="129" t="str">
        <f>IF(D86&gt;0.5," ","Below PC")</f>
        <v>Below PC</v>
      </c>
      <c r="J86" s="10"/>
      <c r="K86" s="10"/>
      <c r="L86" s="10"/>
      <c r="M86" s="10"/>
    </row>
    <row r="87" spans="1:13" ht="12.75">
      <c r="A87" s="10"/>
      <c r="B87" s="88" t="s">
        <v>559</v>
      </c>
      <c r="C87" s="90"/>
      <c r="D87" s="147">
        <f>F40</f>
        <v>0.16666666666666666</v>
      </c>
      <c r="E87" s="145" t="s">
        <v>278</v>
      </c>
      <c r="F87" s="158">
        <f>$C$40</f>
        <v>120</v>
      </c>
      <c r="G87" s="148" t="s">
        <v>279</v>
      </c>
      <c r="H87" s="149">
        <f t="shared" si="12"/>
        <v>20</v>
      </c>
      <c r="I87" s="129" t="str">
        <f>IF(D87&gt;0.6," ","Below PC")</f>
        <v>Below PC</v>
      </c>
      <c r="J87" s="10"/>
      <c r="K87" s="10"/>
      <c r="L87" s="10"/>
      <c r="M87" s="10"/>
    </row>
    <row r="88" spans="1:13" ht="12.75">
      <c r="A88" s="10"/>
      <c r="B88" s="16" t="s">
        <v>504</v>
      </c>
      <c r="C88" s="18"/>
      <c r="D88" s="146">
        <f>F51</f>
        <v>0.2</v>
      </c>
      <c r="E88" s="145" t="s">
        <v>278</v>
      </c>
      <c r="F88" s="158">
        <f>$C$51</f>
        <v>0.11019283746556474</v>
      </c>
      <c r="G88" s="157" t="s">
        <v>279</v>
      </c>
      <c r="H88" s="149">
        <f t="shared" si="12"/>
        <v>0.02203856749311295</v>
      </c>
      <c r="I88" s="129" t="str">
        <f>IF(D88&gt;0.7," ","Below PC")</f>
        <v>Below PC</v>
      </c>
      <c r="J88" s="10"/>
      <c r="K88" s="10"/>
      <c r="L88" s="10"/>
      <c r="M88" s="10"/>
    </row>
    <row r="89" spans="1:13" ht="12.75">
      <c r="A89" s="10"/>
      <c r="B89" s="88" t="s">
        <v>505</v>
      </c>
      <c r="C89" s="90"/>
      <c r="D89" s="147">
        <f>F61</f>
        <v>0.25</v>
      </c>
      <c r="E89" s="145" t="s">
        <v>278</v>
      </c>
      <c r="F89" s="158">
        <f>$C$61</f>
        <v>0.18365472910927455</v>
      </c>
      <c r="G89" s="148" t="s">
        <v>279</v>
      </c>
      <c r="H89" s="149">
        <f t="shared" si="12"/>
        <v>0.04591368227731864</v>
      </c>
      <c r="I89" s="129" t="str">
        <f>IF(D89&gt;0.7," ","Below PC")</f>
        <v>Below PC</v>
      </c>
      <c r="J89" s="10"/>
      <c r="K89" s="10"/>
      <c r="L89" s="10"/>
      <c r="M89" s="10"/>
    </row>
    <row r="90" spans="1:13" ht="12.75">
      <c r="A90" s="10"/>
      <c r="B90" s="16" t="s">
        <v>280</v>
      </c>
      <c r="C90" s="18"/>
      <c r="D90" s="146">
        <f>F67</f>
        <v>0.5</v>
      </c>
      <c r="E90" s="145" t="s">
        <v>278</v>
      </c>
      <c r="F90" s="158">
        <f>$C$67</f>
        <v>2</v>
      </c>
      <c r="G90" s="148" t="s">
        <v>279</v>
      </c>
      <c r="H90" s="149">
        <f t="shared" si="12"/>
        <v>1</v>
      </c>
      <c r="I90" s="129" t="str">
        <f>IF(D90&gt;0.7," ","Below PC")</f>
        <v>Below PC</v>
      </c>
      <c r="J90" s="10"/>
      <c r="K90" s="10"/>
      <c r="L90" s="10"/>
      <c r="M90" s="10"/>
    </row>
    <row r="91" spans="1:13" ht="13.5" thickBot="1">
      <c r="A91" s="10"/>
      <c r="B91" s="106" t="s">
        <v>281</v>
      </c>
      <c r="C91" s="108"/>
      <c r="D91" s="156">
        <f>F78</f>
        <v>0.54</v>
      </c>
      <c r="E91" s="145" t="s">
        <v>278</v>
      </c>
      <c r="F91" s="159">
        <f>$C$78</f>
        <v>0.29843893480257117</v>
      </c>
      <c r="G91" s="148" t="s">
        <v>279</v>
      </c>
      <c r="H91" s="149">
        <f t="shared" si="12"/>
        <v>0.16115702479338845</v>
      </c>
      <c r="I91" s="129" t="str">
        <f>IF(D91&gt;0.7," ","Below PC")</f>
        <v>Below PC</v>
      </c>
      <c r="J91" s="154" t="b">
        <f>AND(I84=" ",I85=" ",I86=" ",I87=" ",I88=" ",I89=" ",I90=" ",I91=" ")</f>
        <v>0</v>
      </c>
      <c r="K91" s="10"/>
      <c r="L91" s="10"/>
      <c r="M91" s="10"/>
    </row>
    <row r="92" spans="1:13" ht="14.25" thickBot="1" thickTop="1">
      <c r="A92" s="10"/>
      <c r="B92" s="268" t="s">
        <v>282</v>
      </c>
      <c r="C92" s="269" t="str">
        <f>IF(J91=TRUE," ","WARNING PRESENT IS BELOW PC")</f>
        <v>WARNING PRESENT IS BELOW PC</v>
      </c>
      <c r="D92" s="270"/>
      <c r="E92" s="271"/>
      <c r="F92" s="272">
        <f>SUM(F84:F91)</f>
        <v>282.5922865013774</v>
      </c>
      <c r="G92" s="275"/>
      <c r="H92" s="273">
        <f>SUM(H84:H91)</f>
        <v>50.39577594123048</v>
      </c>
      <c r="I92" s="142" t="s">
        <v>279</v>
      </c>
      <c r="J92" s="274">
        <f>IF(F92&lt;0.0001," ",H92/F92)</f>
        <v>0.1783338694950007</v>
      </c>
      <c r="K92" s="176" t="s">
        <v>644</v>
      </c>
      <c r="L92" s="10"/>
      <c r="M92" s="10"/>
    </row>
    <row r="93" spans="1:13" ht="13.5" thickTop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">
      <c r="A94" s="10"/>
      <c r="B94" s="143" t="s">
        <v>283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10"/>
      <c r="B95" s="150"/>
      <c r="C95" s="150"/>
      <c r="D95" s="150"/>
      <c r="E95" s="150"/>
      <c r="F95" s="150"/>
      <c r="G95" s="150"/>
      <c r="H95" s="150" t="s">
        <v>274</v>
      </c>
      <c r="I95" s="150"/>
      <c r="J95" s="150" t="s">
        <v>275</v>
      </c>
      <c r="K95" s="10"/>
      <c r="L95" s="10"/>
      <c r="M95" s="10"/>
    </row>
    <row r="96" spans="1:13" ht="12.75">
      <c r="A96" s="10"/>
      <c r="B96" s="326" t="s">
        <v>276</v>
      </c>
      <c r="C96" s="326"/>
      <c r="D96" s="150" t="s">
        <v>277</v>
      </c>
      <c r="E96" s="150"/>
      <c r="F96" s="150" t="s">
        <v>486</v>
      </c>
      <c r="G96" s="150"/>
      <c r="H96" s="150" t="s">
        <v>277</v>
      </c>
      <c r="I96" s="150"/>
      <c r="J96" s="150" t="s">
        <v>277</v>
      </c>
      <c r="K96" s="10"/>
      <c r="L96" s="10"/>
      <c r="M96" s="10"/>
    </row>
    <row r="97" spans="1:13" ht="12.75">
      <c r="A97" s="10"/>
      <c r="B97" s="16" t="s">
        <v>204</v>
      </c>
      <c r="C97" s="18"/>
      <c r="D97" s="146">
        <f>$H$15</f>
        <v>0.25</v>
      </c>
      <c r="E97" s="144" t="s">
        <v>278</v>
      </c>
      <c r="F97" s="158">
        <f>$C$15</f>
        <v>40</v>
      </c>
      <c r="G97" s="82" t="s">
        <v>279</v>
      </c>
      <c r="H97" s="149">
        <f>IF(D97=" "," ",D97*F97)</f>
        <v>10</v>
      </c>
      <c r="I97" s="129" t="str">
        <f>IF(D97&gt;0.5," ","Below PC")</f>
        <v>Below PC</v>
      </c>
      <c r="J97" s="10"/>
      <c r="K97" s="10"/>
      <c r="L97" s="10"/>
      <c r="M97" s="10"/>
    </row>
    <row r="98" spans="1:13" ht="12.75">
      <c r="A98" s="10"/>
      <c r="B98" s="88" t="s">
        <v>483</v>
      </c>
      <c r="C98" s="90"/>
      <c r="D98" s="147">
        <f>$H$22</f>
        <v>0.8333333333333333</v>
      </c>
      <c r="E98" s="145" t="s">
        <v>278</v>
      </c>
      <c r="F98" s="158">
        <f>$C$22</f>
        <v>100</v>
      </c>
      <c r="G98" s="148" t="s">
        <v>279</v>
      </c>
      <c r="H98" s="149">
        <f aca="true" t="shared" si="13" ref="H98:H104">IF(D98=" "," ",D98*F98)</f>
        <v>83.33333333333333</v>
      </c>
      <c r="I98" s="129" t="str">
        <f>IF(D98&gt;0.6," ","Below PC")</f>
        <v> </v>
      </c>
      <c r="J98" s="10"/>
      <c r="K98" s="10"/>
      <c r="L98" s="10"/>
      <c r="M98" s="10"/>
    </row>
    <row r="99" spans="1:13" ht="12.75">
      <c r="A99" s="10"/>
      <c r="B99" s="16" t="s">
        <v>572</v>
      </c>
      <c r="C99" s="18"/>
      <c r="D99" s="146">
        <f>$H$30</f>
        <v>0.62</v>
      </c>
      <c r="E99" s="145" t="s">
        <v>278</v>
      </c>
      <c r="F99" s="158">
        <f>$C$30</f>
        <v>20</v>
      </c>
      <c r="G99" s="148" t="s">
        <v>279</v>
      </c>
      <c r="H99" s="149">
        <f t="shared" si="13"/>
        <v>12.4</v>
      </c>
      <c r="I99" s="129" t="str">
        <f>IF(D99&gt;0.5," ","Below PC")</f>
        <v> </v>
      </c>
      <c r="J99" s="10"/>
      <c r="K99" s="10"/>
      <c r="L99" s="10"/>
      <c r="M99" s="10"/>
    </row>
    <row r="100" spans="1:13" ht="12.75">
      <c r="A100" s="10"/>
      <c r="B100" s="88" t="s">
        <v>559</v>
      </c>
      <c r="C100" s="90"/>
      <c r="D100" s="147">
        <f>$H$40</f>
        <v>0.3333333333333333</v>
      </c>
      <c r="E100" s="145" t="s">
        <v>278</v>
      </c>
      <c r="F100" s="158">
        <f>$C$40</f>
        <v>120</v>
      </c>
      <c r="G100" s="148" t="s">
        <v>279</v>
      </c>
      <c r="H100" s="149">
        <f t="shared" si="13"/>
        <v>40</v>
      </c>
      <c r="I100" s="129" t="str">
        <f>IF(D100&gt;0.6," ","Below PC")</f>
        <v>Below PC</v>
      </c>
      <c r="J100" s="10"/>
      <c r="K100" s="10"/>
      <c r="L100" s="10"/>
      <c r="M100" s="10"/>
    </row>
    <row r="101" spans="1:13" ht="12.75">
      <c r="A101" s="10"/>
      <c r="B101" s="16" t="s">
        <v>504</v>
      </c>
      <c r="C101" s="18"/>
      <c r="D101" s="146">
        <f>$H$51</f>
        <v>0.7642857142857142</v>
      </c>
      <c r="E101" s="145" t="s">
        <v>278</v>
      </c>
      <c r="F101" s="158">
        <f>$C$51</f>
        <v>0.11019283746556474</v>
      </c>
      <c r="G101" s="157" t="s">
        <v>279</v>
      </c>
      <c r="H101" s="149">
        <f t="shared" si="13"/>
        <v>0.08421881149153876</v>
      </c>
      <c r="I101" s="129" t="str">
        <f>IF(D101&gt;0.7," ","Below PC")</f>
        <v> </v>
      </c>
      <c r="J101" s="10"/>
      <c r="K101" s="10"/>
      <c r="L101" s="10"/>
      <c r="M101" s="10"/>
    </row>
    <row r="102" spans="1:13" ht="12.75">
      <c r="A102" s="10"/>
      <c r="B102" s="88" t="s">
        <v>505</v>
      </c>
      <c r="C102" s="90"/>
      <c r="D102" s="147">
        <f>$H$61</f>
        <v>0.5</v>
      </c>
      <c r="E102" s="145" t="s">
        <v>278</v>
      </c>
      <c r="F102" s="158">
        <f>$C$61</f>
        <v>0.18365472910927455</v>
      </c>
      <c r="G102" s="148" t="s">
        <v>279</v>
      </c>
      <c r="H102" s="149">
        <f t="shared" si="13"/>
        <v>0.09182736455463728</v>
      </c>
      <c r="I102" s="129" t="str">
        <f>IF(D102&gt;0.7," ","Below PC")</f>
        <v>Below PC</v>
      </c>
      <c r="J102" s="10"/>
      <c r="K102" s="10"/>
      <c r="L102" s="10"/>
      <c r="M102" s="10"/>
    </row>
    <row r="103" spans="1:13" ht="12.75">
      <c r="A103" s="10"/>
      <c r="B103" s="16" t="s">
        <v>280</v>
      </c>
      <c r="C103" s="18"/>
      <c r="D103" s="146">
        <f>$H$67</f>
        <v>0.9166666666666666</v>
      </c>
      <c r="E103" s="145" t="s">
        <v>278</v>
      </c>
      <c r="F103" s="159">
        <f>$C$67</f>
        <v>2</v>
      </c>
      <c r="G103" s="148" t="s">
        <v>279</v>
      </c>
      <c r="H103" s="149">
        <f t="shared" si="13"/>
        <v>1.8333333333333333</v>
      </c>
      <c r="I103" s="129" t="str">
        <f>IF(D103&gt;0.7," ","Below PC")</f>
        <v> </v>
      </c>
      <c r="J103" s="10"/>
      <c r="K103" s="10"/>
      <c r="L103" s="10"/>
      <c r="M103" s="10"/>
    </row>
    <row r="104" spans="1:13" ht="13.5" thickBot="1">
      <c r="A104" s="10"/>
      <c r="B104" s="106" t="s">
        <v>281</v>
      </c>
      <c r="C104" s="108"/>
      <c r="D104" s="156">
        <f>$H$78</f>
        <v>0.72</v>
      </c>
      <c r="E104" s="174" t="s">
        <v>278</v>
      </c>
      <c r="F104" s="175">
        <f>$C$78</f>
        <v>0.29843893480257117</v>
      </c>
      <c r="G104" s="172" t="s">
        <v>279</v>
      </c>
      <c r="H104" s="173">
        <f t="shared" si="13"/>
        <v>0.21487603305785122</v>
      </c>
      <c r="I104" s="129" t="str">
        <f>IF(D104&gt;0.7," ","Below PC")</f>
        <v> </v>
      </c>
      <c r="J104" s="154" t="b">
        <f>AND(I97=" ",I98=" ",I99=" ",I100=" ",I101=" ",I102=" ",I103=" ",I104=" ")</f>
        <v>0</v>
      </c>
      <c r="K104" s="10"/>
      <c r="L104" s="10"/>
      <c r="M104" s="10"/>
    </row>
    <row r="105" spans="1:13" ht="14.25" thickBot="1" thickTop="1">
      <c r="A105" s="10"/>
      <c r="B105" s="268" t="s">
        <v>282</v>
      </c>
      <c r="C105" s="269" t="str">
        <f>IF(J104=TRUE," ","WARNING PLAN A IS BELOW PC")</f>
        <v>WARNING PLAN A IS BELOW PC</v>
      </c>
      <c r="D105" s="270"/>
      <c r="E105" s="271"/>
      <c r="F105" s="272">
        <f>SUM(F97:F104)</f>
        <v>282.5922865013774</v>
      </c>
      <c r="G105" s="3"/>
      <c r="H105" s="273">
        <f>SUM(H97:H104)</f>
        <v>147.95758887577074</v>
      </c>
      <c r="I105" s="142" t="s">
        <v>279</v>
      </c>
      <c r="J105" s="274">
        <f>IF(F105&lt;0.0001," ",H105/F105)</f>
        <v>0.5235726378364881</v>
      </c>
      <c r="K105" s="176" t="s">
        <v>163</v>
      </c>
      <c r="L105" s="10"/>
      <c r="M105" s="10"/>
    </row>
    <row r="106" spans="1:13" ht="13.5" thickTop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">
      <c r="A107" s="10"/>
      <c r="B107" s="143" t="s">
        <v>284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10"/>
      <c r="B108" s="150"/>
      <c r="C108" s="150"/>
      <c r="D108" s="150"/>
      <c r="E108" s="150"/>
      <c r="F108" s="150"/>
      <c r="G108" s="150"/>
      <c r="H108" s="150" t="s">
        <v>274</v>
      </c>
      <c r="I108" s="150"/>
      <c r="J108" s="150" t="s">
        <v>275</v>
      </c>
      <c r="K108" s="10"/>
      <c r="L108" s="10"/>
      <c r="M108" s="10"/>
    </row>
    <row r="109" spans="1:13" ht="12.75">
      <c r="A109" s="10"/>
      <c r="B109" s="326" t="s">
        <v>276</v>
      </c>
      <c r="C109" s="326"/>
      <c r="D109" s="150" t="s">
        <v>277</v>
      </c>
      <c r="E109" s="150"/>
      <c r="F109" s="150" t="s">
        <v>486</v>
      </c>
      <c r="G109" s="150"/>
      <c r="H109" s="150" t="s">
        <v>277</v>
      </c>
      <c r="I109" s="150"/>
      <c r="J109" s="150" t="s">
        <v>277</v>
      </c>
      <c r="K109" s="10"/>
      <c r="L109" s="10"/>
      <c r="M109" s="10"/>
    </row>
    <row r="110" spans="1:13" ht="12.75">
      <c r="A110" s="10"/>
      <c r="B110" s="16" t="s">
        <v>204</v>
      </c>
      <c r="C110" s="18"/>
      <c r="D110" s="146">
        <f>$J$15</f>
        <v>0.55</v>
      </c>
      <c r="E110" s="144" t="s">
        <v>278</v>
      </c>
      <c r="F110" s="158">
        <f>$C$15</f>
        <v>40</v>
      </c>
      <c r="G110" s="82" t="s">
        <v>279</v>
      </c>
      <c r="H110" s="149">
        <f>IF(D110=" "," ",D110*F110)</f>
        <v>22</v>
      </c>
      <c r="I110" s="129" t="str">
        <f>IF(D110&gt;0.5," ","Below PC")</f>
        <v> </v>
      </c>
      <c r="J110" s="10"/>
      <c r="K110" s="10"/>
      <c r="L110" s="10"/>
      <c r="M110" s="10"/>
    </row>
    <row r="111" spans="1:13" ht="12.75">
      <c r="A111" s="10"/>
      <c r="B111" s="88" t="s">
        <v>483</v>
      </c>
      <c r="C111" s="90"/>
      <c r="D111" s="147">
        <f>$J$22</f>
        <v>1</v>
      </c>
      <c r="E111" s="145" t="s">
        <v>278</v>
      </c>
      <c r="F111" s="158">
        <f>$C$22</f>
        <v>100</v>
      </c>
      <c r="G111" s="148" t="s">
        <v>279</v>
      </c>
      <c r="H111" s="149">
        <f aca="true" t="shared" si="14" ref="H111:H117">IF(D111=" "," ",D111*F111)</f>
        <v>100</v>
      </c>
      <c r="I111" s="129" t="str">
        <f>IF(D111&gt;0.6," ","Below PC")</f>
        <v> </v>
      </c>
      <c r="J111" s="10"/>
      <c r="K111" s="10"/>
      <c r="L111" s="10"/>
      <c r="M111" s="10"/>
    </row>
    <row r="112" spans="1:13" ht="12.75">
      <c r="A112" s="10"/>
      <c r="B112" s="16" t="s">
        <v>572</v>
      </c>
      <c r="C112" s="18"/>
      <c r="D112" s="146">
        <f>$J$30</f>
        <v>0.8699999999999999</v>
      </c>
      <c r="E112" s="145" t="s">
        <v>278</v>
      </c>
      <c r="F112" s="158">
        <f>$C$30</f>
        <v>20</v>
      </c>
      <c r="G112" s="148" t="s">
        <v>279</v>
      </c>
      <c r="H112" s="149">
        <f t="shared" si="14"/>
        <v>17.4</v>
      </c>
      <c r="I112" s="129" t="str">
        <f>IF(D112&gt;0.5," ","Below PC")</f>
        <v> </v>
      </c>
      <c r="J112" s="10"/>
      <c r="K112" s="10"/>
      <c r="L112" s="10"/>
      <c r="M112" s="10"/>
    </row>
    <row r="113" spans="1:13" ht="12.75">
      <c r="A113" s="10"/>
      <c r="B113" s="88" t="s">
        <v>559</v>
      </c>
      <c r="C113" s="90"/>
      <c r="D113" s="147">
        <f>$J$40</f>
        <v>0.8214285714285714</v>
      </c>
      <c r="E113" s="145" t="s">
        <v>278</v>
      </c>
      <c r="F113" s="158">
        <f>$C$40</f>
        <v>120</v>
      </c>
      <c r="G113" s="148" t="s">
        <v>279</v>
      </c>
      <c r="H113" s="149">
        <f t="shared" si="14"/>
        <v>98.57142857142857</v>
      </c>
      <c r="I113" s="129" t="str">
        <f>IF(D113&gt;0.6," ","Below PC")</f>
        <v> </v>
      </c>
      <c r="J113" s="10"/>
      <c r="K113" s="10"/>
      <c r="L113" s="10"/>
      <c r="M113" s="10"/>
    </row>
    <row r="114" spans="1:13" ht="12.75">
      <c r="A114" s="10"/>
      <c r="B114" s="16" t="s">
        <v>504</v>
      </c>
      <c r="C114" s="18"/>
      <c r="D114" s="146">
        <f>$J$51</f>
        <v>0.9285714285714286</v>
      </c>
      <c r="E114" s="145" t="s">
        <v>278</v>
      </c>
      <c r="F114" s="158">
        <f>$C$51</f>
        <v>0.11019283746556474</v>
      </c>
      <c r="G114" s="157" t="s">
        <v>279</v>
      </c>
      <c r="H114" s="177">
        <f t="shared" si="14"/>
        <v>0.10232192050373869</v>
      </c>
      <c r="I114" s="129" t="str">
        <f>IF(D114&gt;0.7," ","Below PC")</f>
        <v> </v>
      </c>
      <c r="J114" s="10"/>
      <c r="K114" s="10"/>
      <c r="L114" s="10"/>
      <c r="M114" s="10"/>
    </row>
    <row r="115" spans="1:13" ht="12.75">
      <c r="A115" s="10"/>
      <c r="B115" s="88" t="s">
        <v>505</v>
      </c>
      <c r="C115" s="90"/>
      <c r="D115" s="147">
        <f>$J$61</f>
        <v>0.8928571428571429</v>
      </c>
      <c r="E115" s="145" t="s">
        <v>278</v>
      </c>
      <c r="F115" s="158">
        <f>$C$61</f>
        <v>0.18365472910927455</v>
      </c>
      <c r="G115" s="148" t="s">
        <v>279</v>
      </c>
      <c r="H115" s="149">
        <f t="shared" si="14"/>
        <v>0.16397743670470943</v>
      </c>
      <c r="I115" s="129" t="str">
        <f>IF(D115&gt;0.7," ","Below PC")</f>
        <v> </v>
      </c>
      <c r="J115" s="10"/>
      <c r="K115" s="10"/>
      <c r="L115" s="10"/>
      <c r="M115" s="10"/>
    </row>
    <row r="116" spans="1:13" ht="12.75">
      <c r="A116" s="10"/>
      <c r="B116" s="16" t="s">
        <v>280</v>
      </c>
      <c r="C116" s="18"/>
      <c r="D116" s="146">
        <f>$J$67</f>
        <v>1</v>
      </c>
      <c r="E116" s="145" t="s">
        <v>278</v>
      </c>
      <c r="F116" s="158">
        <f>$C$67</f>
        <v>2</v>
      </c>
      <c r="G116" s="148" t="s">
        <v>279</v>
      </c>
      <c r="H116" s="149">
        <f t="shared" si="14"/>
        <v>2</v>
      </c>
      <c r="I116" s="129" t="str">
        <f>IF(D116&gt;0.7," ","Below PC")</f>
        <v> </v>
      </c>
      <c r="J116" s="10"/>
      <c r="K116" s="10"/>
      <c r="L116" s="10"/>
      <c r="M116" s="10"/>
    </row>
    <row r="117" spans="1:13" ht="13.5" thickBot="1">
      <c r="A117" s="10"/>
      <c r="B117" s="106" t="s">
        <v>281</v>
      </c>
      <c r="C117" s="108"/>
      <c r="D117" s="156">
        <f>$J$78</f>
        <v>0.84</v>
      </c>
      <c r="E117" s="145" t="s">
        <v>278</v>
      </c>
      <c r="F117" s="159">
        <f>$C$78</f>
        <v>0.29843893480257117</v>
      </c>
      <c r="G117" s="148" t="s">
        <v>279</v>
      </c>
      <c r="H117" s="173">
        <f t="shared" si="14"/>
        <v>0.25068870523415976</v>
      </c>
      <c r="I117" s="129" t="str">
        <f>IF(D117&gt;0.7," ","Below PC")</f>
        <v> </v>
      </c>
      <c r="J117" s="154" t="b">
        <f>AND(I110=" ",I111=" ",I112=" ",I113=" ",I114=" ",I115=" ",I116=" ",I117=" ")</f>
        <v>1</v>
      </c>
      <c r="K117" s="10"/>
      <c r="L117" s="10"/>
      <c r="M117" s="10"/>
    </row>
    <row r="118" spans="1:13" ht="14.25" thickBot="1" thickTop="1">
      <c r="A118" s="10"/>
      <c r="B118" s="268" t="s">
        <v>282</v>
      </c>
      <c r="C118" s="269" t="str">
        <f>IF(J117=TRUE," ","WARNING PLAN B IS BELOW PC")</f>
        <v> </v>
      </c>
      <c r="D118" s="270"/>
      <c r="E118" s="271"/>
      <c r="F118" s="272">
        <f>SUM(F110:F117)</f>
        <v>282.5922865013774</v>
      </c>
      <c r="G118" s="3"/>
      <c r="H118" s="273">
        <f>SUM(H110:H117)</f>
        <v>240.48841663387117</v>
      </c>
      <c r="I118" s="142" t="s">
        <v>279</v>
      </c>
      <c r="J118" s="274">
        <f>IF(F118&lt;0.0001," ",H118/F118)</f>
        <v>0.8510084249334209</v>
      </c>
      <c r="K118" s="176" t="s">
        <v>164</v>
      </c>
      <c r="L118" s="10"/>
      <c r="M118" s="10"/>
    </row>
    <row r="119" spans="1:13" ht="13.5" thickTop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78"/>
    </row>
    <row r="120" spans="1:13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1" t="s">
        <v>779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1"/>
      <c r="M122" s="10"/>
    </row>
    <row r="123" spans="1:13" ht="12.75">
      <c r="A123" s="1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44"/>
      <c r="M123" s="10"/>
    </row>
    <row r="124" spans="1:13" ht="12.75">
      <c r="A124" s="1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44"/>
      <c r="M124" s="10"/>
    </row>
    <row r="125" spans="1:13" ht="12.75">
      <c r="A125" s="1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4"/>
      <c r="M125" s="10"/>
    </row>
    <row r="126" spans="1:13" ht="12.75">
      <c r="A126" s="1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44"/>
      <c r="M126" s="10"/>
    </row>
    <row r="127" spans="1:13" ht="12.75">
      <c r="A127" s="1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44"/>
      <c r="M127" s="10"/>
    </row>
    <row r="128" spans="1:13" ht="12.75">
      <c r="A128" s="1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44"/>
      <c r="M128" s="10"/>
    </row>
    <row r="129" spans="1:13" ht="12.75">
      <c r="A129" s="1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44"/>
      <c r="M129" s="10"/>
    </row>
    <row r="130" spans="1:13" ht="12.75">
      <c r="A130" s="1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44"/>
      <c r="M130" s="10"/>
    </row>
    <row r="131" spans="1:13" ht="12.75">
      <c r="A131" s="1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44"/>
      <c r="M131" s="10"/>
    </row>
    <row r="132" spans="1:13" ht="12.75">
      <c r="A132" s="1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44"/>
      <c r="M132" s="10"/>
    </row>
    <row r="133" spans="1:13" ht="12.75">
      <c r="A133" s="1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4"/>
      <c r="M133" s="10"/>
    </row>
    <row r="134" spans="1:12" ht="12.75">
      <c r="A134" s="79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134"/>
    </row>
    <row r="135" spans="1:12" ht="12.75">
      <c r="A135" s="79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134"/>
    </row>
    <row r="136" spans="1:12" ht="12.75">
      <c r="A136" s="79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134"/>
    </row>
    <row r="137" spans="1:12" ht="12.75">
      <c r="A137" s="79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134"/>
    </row>
    <row r="138" spans="1:12" ht="12.75">
      <c r="A138" s="79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134"/>
    </row>
    <row r="139" spans="1:12" ht="12.75">
      <c r="A139" s="79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134"/>
    </row>
    <row r="140" spans="1:12" ht="12.75">
      <c r="A140" s="79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134"/>
    </row>
    <row r="141" spans="1:12" ht="12.75">
      <c r="A141" s="79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134"/>
    </row>
    <row r="142" spans="1:12" ht="12.75">
      <c r="A142" s="79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134"/>
    </row>
    <row r="143" spans="1:12" ht="12.75">
      <c r="A143" s="79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134"/>
    </row>
    <row r="144" spans="1:12" ht="12.75">
      <c r="A144" s="79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134"/>
    </row>
    <row r="145" spans="1:12" ht="12.75">
      <c r="A145" s="79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134"/>
    </row>
    <row r="146" spans="1:12" ht="12.75">
      <c r="A146" s="79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134"/>
    </row>
    <row r="147" spans="1:12" ht="12.75">
      <c r="A147" s="79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134"/>
    </row>
    <row r="148" spans="1:12" ht="12.75">
      <c r="A148" s="79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134"/>
    </row>
    <row r="149" spans="1:12" ht="12.75">
      <c r="A149" s="79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134"/>
    </row>
    <row r="150" spans="1:12" ht="12.75">
      <c r="A150" s="79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134"/>
    </row>
    <row r="151" spans="1:12" ht="12.75">
      <c r="A151" s="79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134"/>
    </row>
    <row r="152" spans="1:12" ht="12.75">
      <c r="A152" s="79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134"/>
    </row>
    <row r="153" spans="1:12" ht="12.75">
      <c r="A153" s="79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134"/>
    </row>
    <row r="154" spans="1:12" ht="12.75">
      <c r="A154" s="79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134"/>
    </row>
    <row r="155" spans="1:12" ht="12.75">
      <c r="A155" s="79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134"/>
    </row>
    <row r="156" spans="1:12" ht="12.75">
      <c r="A156" s="28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282"/>
    </row>
  </sheetData>
  <sheetProtection/>
  <mergeCells count="8">
    <mergeCell ref="B109:C109"/>
    <mergeCell ref="A1:L1"/>
    <mergeCell ref="B83:C83"/>
    <mergeCell ref="B96:C96"/>
    <mergeCell ref="E3:G3"/>
    <mergeCell ref="I3:K3"/>
    <mergeCell ref="J5:K5"/>
    <mergeCell ref="A80:L80"/>
  </mergeCells>
  <printOptions/>
  <pageMargins left="0.75" right="0.75" top="0.75" bottom="0.4" header="0.5" footer="0.25"/>
  <pageSetup horizontalDpi="600" verticalDpi="600" orientation="landscape" r:id="rId2"/>
  <headerFooter alignWithMargins="0">
    <oddFooter>&amp;LBIOLOGY TECH NOTE-14 (FY16)
&amp;C&amp;A&amp;RPage &amp;P</oddFooter>
  </headerFooter>
  <rowBreaks count="1" manualBreakCount="1">
    <brk id="79" max="255" man="1"/>
  </rowBreaks>
  <ignoredErrors>
    <ignoredError sqref="G78:I78 J11:J15 J19:J22 J18 H70 H19:H21 H18 H11:H17 H22:H41 I23:K24 H44:H68 J79 G15 G22 G30 I15 I22 I31:K32 J25:J30 I30 I41:K41 J33:J40 I52:K53 J44:J51 G40 I40 J43:K43 G51 I51 I62:K63 J54:J61 I68:K68 J64:J67 G61 I61 G67 I67 J70 I98:I99 I111:I112 I42:K42 I85:I8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Wildlife Habitat Evaluation Guide</dc:title>
  <dc:subject>Wildlife Habitat Evaluation</dc:subject>
  <dc:creator>USDA, NRCS, Tim Dring, State Biologist</dc:creator>
  <cp:keywords>Wildlife, Habitat, Evaluation, Guide,</cp:keywords>
  <dc:description>A guide for determining the quality of habitat on a selected site.</dc:description>
  <cp:lastModifiedBy>shelly.lassiter</cp:lastModifiedBy>
  <cp:lastPrinted>2015-11-23T04:31:47Z</cp:lastPrinted>
  <dcterms:created xsi:type="dcterms:W3CDTF">1999-09-07T00:08:55Z</dcterms:created>
  <dcterms:modified xsi:type="dcterms:W3CDTF">2016-02-23T20:09:44Z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